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Za web\Rebalans\"/>
    </mc:Choice>
  </mc:AlternateContent>
  <xr:revisionPtr revIDLastSave="0" documentId="13_ncr:1_{3351CAE9-0A28-48D9-A1B3-0116C6B4E58B}" xr6:coauthVersionLast="34" xr6:coauthVersionMax="34" xr10:uidLastSave="{00000000-0000-0000-0000-000000000000}"/>
  <bookViews>
    <workbookView xWindow="32760" yWindow="32760" windowWidth="25200" windowHeight="11385" xr2:uid="{00000000-000D-0000-FFFF-FFFF00000000}"/>
  </bookViews>
  <sheets>
    <sheet name="investicije" sheetId="1" r:id="rId1"/>
    <sheet name="kapitalne pomoći" sheetId="2" r:id="rId2"/>
    <sheet name="Struktura financiranja" sheetId="3" r:id="rId3"/>
    <sheet name="List1" sheetId="4" state="hidden" r:id="rId4"/>
  </sheets>
  <definedNames>
    <definedName name="_xlnm.Print_Area" localSheetId="2">'Struktura financiranja'!$A$1:$N$61</definedName>
  </definedNames>
  <calcPr calcId="179017"/>
</workbook>
</file>

<file path=xl/calcChain.xml><?xml version="1.0" encoding="utf-8"?>
<calcChain xmlns="http://schemas.openxmlformats.org/spreadsheetml/2006/main">
  <c r="J19" i="3" l="1"/>
  <c r="K19" i="3"/>
  <c r="M15" i="2"/>
  <c r="K11" i="2"/>
  <c r="J11" i="2"/>
  <c r="K9" i="2"/>
  <c r="K15" i="2"/>
  <c r="J9" i="2"/>
  <c r="J53" i="3" s="1"/>
  <c r="K53" i="3"/>
  <c r="M36" i="1"/>
  <c r="M32" i="1"/>
  <c r="L32" i="1"/>
  <c r="M25" i="1"/>
  <c r="M19" i="1"/>
  <c r="M14" i="1"/>
  <c r="M7" i="1"/>
  <c r="M45" i="1" s="1"/>
  <c r="M46" i="1" s="1"/>
  <c r="L19" i="1"/>
  <c r="L45" i="1" s="1"/>
  <c r="L14" i="1"/>
  <c r="L7" i="1"/>
  <c r="M61" i="3"/>
  <c r="M44" i="3"/>
  <c r="M21" i="3"/>
  <c r="M42" i="1"/>
  <c r="L21" i="3"/>
  <c r="L5" i="2"/>
  <c r="L15" i="2" s="1"/>
  <c r="M16" i="2" s="1"/>
  <c r="L42" i="1"/>
  <c r="L36" i="1"/>
  <c r="L25" i="1"/>
  <c r="K7" i="3"/>
  <c r="K21" i="3" s="1"/>
  <c r="L13" i="2"/>
  <c r="K9" i="3"/>
  <c r="K17" i="3"/>
  <c r="K13" i="3"/>
  <c r="K7" i="2"/>
  <c r="K50" i="3"/>
  <c r="K13" i="2"/>
  <c r="K59" i="3" s="1"/>
  <c r="K5" i="2"/>
  <c r="K42" i="1"/>
  <c r="K39" i="3" s="1"/>
  <c r="K36" i="1"/>
  <c r="K32" i="1"/>
  <c r="K35" i="3" s="1"/>
  <c r="K30" i="1"/>
  <c r="K25" i="1"/>
  <c r="K19" i="1"/>
  <c r="K32" i="3" s="1"/>
  <c r="K14" i="1"/>
  <c r="K7" i="1"/>
  <c r="J7" i="3"/>
  <c r="J21" i="3" s="1"/>
  <c r="J17" i="3"/>
  <c r="J13" i="3"/>
  <c r="J9" i="3"/>
  <c r="J7" i="2"/>
  <c r="J50" i="3" s="1"/>
  <c r="J56" i="3"/>
  <c r="J36" i="1"/>
  <c r="J42" i="1"/>
  <c r="J39" i="3" s="1"/>
  <c r="J30" i="1"/>
  <c r="J25" i="1"/>
  <c r="J19" i="1"/>
  <c r="J32" i="3" s="1"/>
  <c r="J14" i="1"/>
  <c r="J45" i="1" s="1"/>
  <c r="J17" i="2" s="1"/>
  <c r="J30" i="3"/>
  <c r="J7" i="1"/>
  <c r="J13" i="2"/>
  <c r="J59" i="3"/>
  <c r="J5" i="2"/>
  <c r="K49" i="3" s="1"/>
  <c r="J15" i="2"/>
  <c r="J32" i="1"/>
  <c r="J35" i="3" s="1"/>
  <c r="L44" i="3"/>
  <c r="L61" i="3"/>
  <c r="K30" i="3"/>
  <c r="K44" i="3" l="1"/>
  <c r="K61" i="3"/>
  <c r="J44" i="3"/>
  <c r="L17" i="2"/>
  <c r="J49" i="3"/>
  <c r="J61" i="3" s="1"/>
  <c r="K45" i="1"/>
  <c r="K46" i="1" l="1"/>
  <c r="K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Igor</author>
  </authors>
  <commentList>
    <comment ref="C12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Igor: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<sst xmlns="http://schemas.openxmlformats.org/spreadsheetml/2006/main" count="144" uniqueCount="85">
  <si>
    <t>REPUBLIKA HRVATSKA</t>
  </si>
  <si>
    <t>Krapinsko-zagorska županija</t>
  </si>
  <si>
    <t>Županijska skupština</t>
  </si>
  <si>
    <t>O P I S</t>
  </si>
  <si>
    <t>1.</t>
  </si>
  <si>
    <t>- decentralizirana sredstva</t>
  </si>
  <si>
    <t>2.</t>
  </si>
  <si>
    <t>3.</t>
  </si>
  <si>
    <t>4.</t>
  </si>
  <si>
    <t>5.</t>
  </si>
  <si>
    <t>6.</t>
  </si>
  <si>
    <t>7.</t>
  </si>
  <si>
    <t>OPREMA - VRTIĆ I MALA ŠKOLA</t>
  </si>
  <si>
    <t>8.</t>
  </si>
  <si>
    <t>OPREMA KZŽ</t>
  </si>
  <si>
    <t>UKUPNO INVESTICIJE</t>
  </si>
  <si>
    <t>UKUPNO KAPITALNE POMOĆI I DONACIJE</t>
  </si>
  <si>
    <t>br.</t>
  </si>
  <si>
    <t xml:space="preserve">Red. </t>
  </si>
  <si>
    <t>PLAN</t>
  </si>
  <si>
    <t>DECENTRALIZIRANA SREDSTVA</t>
  </si>
  <si>
    <t>SREDSTVA FZOEU-a</t>
  </si>
  <si>
    <t>SREDSTVA JEDINICA LOKALNE SAMOUPRAVE</t>
  </si>
  <si>
    <t>ZAŠTITA OKOLIŠA</t>
  </si>
  <si>
    <t>KULTURA</t>
  </si>
  <si>
    <t xml:space="preserve">PLAN </t>
  </si>
  <si>
    <t>STRUKTURA IZVORA FINANCIRANJA</t>
  </si>
  <si>
    <t>UKUPNO KAPITALNE POMOĆI,  DONACIJE I INVESTICIJE</t>
  </si>
  <si>
    <t xml:space="preserve">ZDRAVSTVO </t>
  </si>
  <si>
    <t>SREDSTVA ZA RAD UPRAVNIH TIJELA</t>
  </si>
  <si>
    <t>I IZMJENA PLANA</t>
  </si>
  <si>
    <t>- decentralizirana sredstva - prijevozna sredstva</t>
  </si>
  <si>
    <t xml:space="preserve">IZGRADNJA, ADAPT. I DOGR. ŠKOLSKIH OBJEKATA - O.Š. </t>
  </si>
  <si>
    <t>OPREMA ZA ŠKOLE I ULAG. U RAČ. PROGRAME, POMAGALA</t>
  </si>
  <si>
    <t>RAZLIKA (kapitalne pomoći tekuće godine u odnosu na prethodnu)</t>
  </si>
  <si>
    <t>- opći prihodi i primici (vlastita sredstva)</t>
  </si>
  <si>
    <t xml:space="preserve">R. br. </t>
  </si>
  <si>
    <t>- decentralizirana sredstva - medicinska, laboratorijska i ostala oprema</t>
  </si>
  <si>
    <t>- EU sredstva (prijenos preko nadležnog ministarstva)</t>
  </si>
  <si>
    <t>- sredstva Državnog proračuna (OŠ Kr. T.)</t>
  </si>
  <si>
    <t>OBRAZOVANJE (ŠKOLE)</t>
  </si>
  <si>
    <t>- sredstava Državnog proračuna</t>
  </si>
  <si>
    <t>SVEUKUPNO INVESTICIJE I KAPITALNE POMOĆI I DONACIJE</t>
  </si>
  <si>
    <t>PLAN 2018.</t>
  </si>
  <si>
    <t>- decentralizirana sredstva - licence</t>
  </si>
  <si>
    <t>IZGRADNJA, ADAPT. I DOGRADNJA U ZDRAVSTVU (građevinski objekti)</t>
  </si>
  <si>
    <t>- opći prihodi i primici</t>
  </si>
  <si>
    <t>DODATNA ULAGANJA KZŽ (građevinski objekti, zemljišta)</t>
  </si>
  <si>
    <t>- namjenska sredstva (oprema)</t>
  </si>
  <si>
    <t xml:space="preserve">OPREMA I IZGRADNJA OBJEKATA ZA ZAVOD i JU </t>
  </si>
  <si>
    <t>- opći prihodi i primici (oprema i prijevozna sredstva)</t>
  </si>
  <si>
    <t>- opći prihodi i primici (objekti u okviru projekta "Putevima orhideja")</t>
  </si>
  <si>
    <t>KAPITALNE POMOĆI I DONACIJE - GOSPODARSTVO I TURIZAM</t>
  </si>
  <si>
    <t xml:space="preserve">KAPITALNE POMOĆI I DONACIJE - KOMUNALNA INFRASTRUKTURA </t>
  </si>
  <si>
    <t>KAPITALNE POMOĆI I DONACIJE - ŠIROKOPOJASNI PRISTUP</t>
  </si>
  <si>
    <t>KAPITALNE POMOĆI I DONACIJE - KULTURA</t>
  </si>
  <si>
    <t xml:space="preserve"> </t>
  </si>
  <si>
    <t>OPĆI PRIHODI I PRIMICI (vlastita sredstva i kredit)</t>
  </si>
  <si>
    <t>OSTALO</t>
  </si>
  <si>
    <t>INFRASTRUKTURA</t>
  </si>
  <si>
    <t>POSL.-TEHN. INKUBATOR, DVORAC ST. GOLUBOVEC, CENTAR KOMPETENCIJA, BIC. STAZE</t>
  </si>
  <si>
    <t>GOSPODARSTVO I TURIZAM</t>
  </si>
  <si>
    <t>PROMET</t>
  </si>
  <si>
    <t xml:space="preserve"> - opći prihodi i primici (inkubator, sanacija odlagališta otpada, dvorac St. Golubovec, centar kompetencija, adaptacija zgrade, biciklističke staze)</t>
  </si>
  <si>
    <t>- decentralizirana sredstva - osnovne škole</t>
  </si>
  <si>
    <t>- decentralizirana sredstva - srednje škole</t>
  </si>
  <si>
    <t>- decentralizirana sredstva - ulaganja u ostalu opremu i knjige</t>
  </si>
  <si>
    <t>SREDSTVA DRŽAVNOG PRPRAČUNA</t>
  </si>
  <si>
    <t>EU SREDSTVA (prijenos preko nadležnog ministarstva)</t>
  </si>
  <si>
    <t>PRORAČUNSKI KORISNICI (ZAVODI JU)</t>
  </si>
  <si>
    <t>KAPITALNE POMOĆI I DONACIJE - PROMET</t>
  </si>
  <si>
    <t xml:space="preserve">I. IZMJENA PLANA  RAZVOJNIH PROGRAMA - INVESTICIJE </t>
  </si>
  <si>
    <t>I. IZMJENA PLANA ZA 2018.</t>
  </si>
  <si>
    <t>- sredstava Državnog proračuna (poduzetnički inkubator, bicikl. staze; adaptacija zgrade)</t>
  </si>
  <si>
    <t>- sredstava JLS (sanacija odlagališta otpada, dvorac St. Golubovec)</t>
  </si>
  <si>
    <t>- sredstava FZOEU-a (sanacija odlagališta otpada)</t>
  </si>
  <si>
    <t>- EU sredstva (prijenos preko nadležnog ministarstva za poduzetnički inkubator)</t>
  </si>
  <si>
    <t>RAZLIKA (u odnosu na prethodni plan)</t>
  </si>
  <si>
    <t xml:space="preserve"> I. IZMJENA PLANA RAZVOJNIH PROGRAMA - KAPITALNE POMOĆI I DONACIJE  </t>
  </si>
  <si>
    <t>I. IZMJENA PLANA  ZA 2018.</t>
  </si>
  <si>
    <t>I. IZMJENA PLANA</t>
  </si>
  <si>
    <t>- opći prihodi i primici (oprema, strojevi, uređaji, prava, programi)</t>
  </si>
  <si>
    <t>- opći prihodi i primici (prijevozna sredstva)</t>
  </si>
  <si>
    <t>OPREMA I PRIJEVOZNA SREDSTVA ZA ZDRAVSTVO</t>
  </si>
  <si>
    <t>I. IZMJENA PLANA RAZVOJNIH PROGRAMA 2018.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</si>
</sst>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14" x14ac:knownFonts="1">
    <font>
      <sz val="10"/>
      <name val="Arial"/>
      <family val="2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1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319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2" borderId="0" xfId="0" applyFont="1" applyFill="1"/>
    <xf numFmtId="43" fontId="0" fillId="0" borderId="0" xfId="0" applyNumberFormat="1"/>
    <xf numFmtId="164" fontId="1" fillId="0" borderId="0" xfId="1" applyNumberFormat="1"/>
    <xf numFmtId="0" fontId="11" fillId="0" borderId="0" xfId="0" applyFont="1"/>
    <xf numFmtId="164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43" fontId="5" fillId="3" borderId="4" xfId="1" applyFont="1" applyFill="1" applyBorder="1" applyAlignment="1">
      <alignment horizontal="right" vertical="distributed"/>
    </xf>
    <xf numFmtId="43" fontId="3" fillId="3" borderId="5" xfId="1" applyFont="1" applyFill="1" applyBorder="1" applyAlignment="1">
      <alignment horizontal="right" vertical="distributed"/>
    </xf>
    <xf numFmtId="43" fontId="5" fillId="0" borderId="5" xfId="1" applyFont="1" applyBorder="1" applyAlignment="1">
      <alignment horizontal="right" vertical="distributed"/>
    </xf>
    <xf numFmtId="43" fontId="3" fillId="0" borderId="5" xfId="1" applyFont="1" applyBorder="1" applyAlignment="1">
      <alignment horizontal="right" vertical="distributed"/>
    </xf>
    <xf numFmtId="0" fontId="5" fillId="0" borderId="0" xfId="0" applyFont="1"/>
    <xf numFmtId="3" fontId="5" fillId="0" borderId="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2" fillId="0" borderId="0" xfId="0" applyFont="1"/>
    <xf numFmtId="0" fontId="3" fillId="0" borderId="0" xfId="0" applyFont="1" applyBorder="1" applyAlignment="1">
      <alignment horizontal="right" vertical="center"/>
    </xf>
    <xf numFmtId="3" fontId="12" fillId="0" borderId="0" xfId="0" applyNumberFormat="1" applyFont="1"/>
    <xf numFmtId="43" fontId="5" fillId="0" borderId="6" xfId="1" applyFont="1" applyBorder="1" applyAlignment="1">
      <alignment horizontal="center" vertical="justify"/>
    </xf>
    <xf numFmtId="43" fontId="3" fillId="0" borderId="7" xfId="1" applyFont="1" applyBorder="1" applyAlignment="1">
      <alignment horizontal="right" vertical="distributed"/>
    </xf>
    <xf numFmtId="3" fontId="5" fillId="4" borderId="8" xfId="0" applyNumberFormat="1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justify"/>
    </xf>
    <xf numFmtId="49" fontId="5" fillId="6" borderId="12" xfId="0" applyNumberFormat="1" applyFont="1" applyFill="1" applyBorder="1" applyAlignment="1">
      <alignment vertical="center"/>
    </xf>
    <xf numFmtId="49" fontId="13" fillId="6" borderId="13" xfId="0" applyNumberFormat="1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3" fillId="2" borderId="4" xfId="0" applyFont="1" applyFill="1" applyBorder="1"/>
    <xf numFmtId="0" fontId="3" fillId="2" borderId="1" xfId="0" applyFont="1" applyFill="1" applyBorder="1"/>
    <xf numFmtId="43" fontId="3" fillId="7" borderId="13" xfId="1" applyFont="1" applyFill="1" applyBorder="1" applyAlignment="1">
      <alignment horizontal="right" vertical="distributed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164" fontId="5" fillId="4" borderId="5" xfId="1" applyNumberFormat="1" applyFont="1" applyFill="1" applyBorder="1" applyAlignment="1">
      <alignment horizontal="right" vertical="justify"/>
    </xf>
    <xf numFmtId="43" fontId="5" fillId="4" borderId="21" xfId="1" applyFont="1" applyFill="1" applyBorder="1" applyAlignment="1">
      <alignment horizontal="center" vertical="center"/>
    </xf>
    <xf numFmtId="164" fontId="5" fillId="4" borderId="22" xfId="1" applyNumberFormat="1" applyFont="1" applyFill="1" applyBorder="1" applyAlignment="1">
      <alignment vertical="center"/>
    </xf>
    <xf numFmtId="4" fontId="3" fillId="3" borderId="8" xfId="1" applyNumberFormat="1" applyFont="1" applyFill="1" applyBorder="1" applyAlignment="1">
      <alignment horizontal="right" vertical="center"/>
    </xf>
    <xf numFmtId="4" fontId="3" fillId="0" borderId="23" xfId="1" applyNumberFormat="1" applyFont="1" applyBorder="1" applyAlignment="1">
      <alignment horizontal="right" vertical="center"/>
    </xf>
    <xf numFmtId="4" fontId="5" fillId="0" borderId="23" xfId="1" applyNumberFormat="1" applyFont="1" applyBorder="1" applyAlignment="1">
      <alignment horizontal="right" vertical="center"/>
    </xf>
    <xf numFmtId="4" fontId="3" fillId="0" borderId="24" xfId="1" applyNumberFormat="1" applyFont="1" applyBorder="1" applyAlignment="1">
      <alignment horizontal="right" vertical="center"/>
    </xf>
    <xf numFmtId="4" fontId="5" fillId="4" borderId="8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4" fontId="5" fillId="3" borderId="25" xfId="0" applyNumberFormat="1" applyFont="1" applyFill="1" applyBorder="1" applyAlignment="1">
      <alignment vertical="center"/>
    </xf>
    <xf numFmtId="4" fontId="5" fillId="4" borderId="23" xfId="0" applyNumberFormat="1" applyFont="1" applyFill="1" applyBorder="1" applyAlignment="1">
      <alignment horizontal="right" vertical="center"/>
    </xf>
    <xf numFmtId="4" fontId="5" fillId="0" borderId="6" xfId="1" applyNumberFormat="1" applyFont="1" applyBorder="1" applyAlignment="1">
      <alignment horizontal="right" vertical="center"/>
    </xf>
    <xf numFmtId="4" fontId="5" fillId="4" borderId="21" xfId="1" applyNumberFormat="1" applyFont="1" applyFill="1" applyBorder="1" applyAlignment="1">
      <alignment horizontal="right" vertical="center"/>
    </xf>
    <xf numFmtId="4" fontId="5" fillId="6" borderId="26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/>
    </xf>
    <xf numFmtId="4" fontId="5" fillId="4" borderId="27" xfId="0" applyNumberFormat="1" applyFont="1" applyFill="1" applyBorder="1" applyAlignment="1">
      <alignment horizontal="right" vertical="center"/>
    </xf>
    <xf numFmtId="0" fontId="5" fillId="5" borderId="10" xfId="0" applyFont="1" applyFill="1" applyBorder="1" applyAlignment="1">
      <alignment horizontal="center" vertical="justify"/>
    </xf>
    <xf numFmtId="43" fontId="5" fillId="3" borderId="28" xfId="1" applyFont="1" applyFill="1" applyBorder="1" applyAlignment="1">
      <alignment horizontal="right" vertical="distributed"/>
    </xf>
    <xf numFmtId="0" fontId="5" fillId="5" borderId="29" xfId="0" applyFont="1" applyFill="1" applyBorder="1" applyAlignment="1">
      <alignment horizontal="center" vertical="justify"/>
    </xf>
    <xf numFmtId="4" fontId="5" fillId="3" borderId="30" xfId="1" applyNumberFormat="1" applyFont="1" applyFill="1" applyBorder="1" applyAlignment="1">
      <alignment horizontal="right" vertical="distributed"/>
    </xf>
    <xf numFmtId="4" fontId="3" fillId="3" borderId="31" xfId="1" applyNumberFormat="1" applyFont="1" applyFill="1" applyBorder="1" applyAlignment="1">
      <alignment horizontal="right" vertical="distributed"/>
    </xf>
    <xf numFmtId="4" fontId="5" fillId="0" borderId="31" xfId="1" applyNumberFormat="1" applyFont="1" applyBorder="1" applyAlignment="1">
      <alignment horizontal="right" vertical="distributed"/>
    </xf>
    <xf numFmtId="4" fontId="3" fillId="0" borderId="31" xfId="1" applyNumberFormat="1" applyFont="1" applyBorder="1" applyAlignment="1">
      <alignment horizontal="right" vertical="distributed"/>
    </xf>
    <xf numFmtId="4" fontId="3" fillId="0" borderId="32" xfId="1" applyNumberFormat="1" applyFont="1" applyBorder="1" applyAlignment="1">
      <alignment horizontal="right" vertical="distributed"/>
    </xf>
    <xf numFmtId="4" fontId="5" fillId="7" borderId="33" xfId="1" applyNumberFormat="1" applyFont="1" applyFill="1" applyBorder="1" applyAlignment="1">
      <alignment horizontal="right" vertical="distributed"/>
    </xf>
    <xf numFmtId="4" fontId="5" fillId="6" borderId="33" xfId="0" applyNumberFormat="1" applyFont="1" applyFill="1" applyBorder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4" fontId="5" fillId="0" borderId="34" xfId="0" applyNumberFormat="1" applyFont="1" applyBorder="1" applyAlignment="1">
      <alignment horizontal="right" vertical="center"/>
    </xf>
    <xf numFmtId="4" fontId="5" fillId="4" borderId="35" xfId="1" applyNumberFormat="1" applyFont="1" applyFill="1" applyBorder="1" applyAlignment="1">
      <alignment horizontal="right" vertical="center"/>
    </xf>
    <xf numFmtId="4" fontId="3" fillId="0" borderId="36" xfId="0" applyNumberFormat="1" applyFont="1" applyBorder="1" applyAlignment="1">
      <alignment horizontal="right" vertical="center"/>
    </xf>
    <xf numFmtId="4" fontId="5" fillId="0" borderId="36" xfId="0" applyNumberFormat="1" applyFont="1" applyBorder="1" applyAlignment="1">
      <alignment horizontal="right" vertical="center"/>
    </xf>
    <xf numFmtId="4" fontId="5" fillId="0" borderId="37" xfId="0" applyNumberFormat="1" applyFont="1" applyBorder="1" applyAlignment="1">
      <alignment horizontal="right" vertical="center"/>
    </xf>
    <xf numFmtId="4" fontId="5" fillId="4" borderId="38" xfId="0" applyNumberFormat="1" applyFont="1" applyFill="1" applyBorder="1" applyAlignment="1">
      <alignment horizontal="right" vertical="center"/>
    </xf>
    <xf numFmtId="43" fontId="5" fillId="0" borderId="39" xfId="1" applyFont="1" applyBorder="1" applyAlignment="1">
      <alignment horizontal="center" vertical="justify"/>
    </xf>
    <xf numFmtId="0" fontId="12" fillId="0" borderId="39" xfId="0" applyFont="1" applyBorder="1" applyAlignment="1">
      <alignment horizontal="center" vertical="justify"/>
    </xf>
    <xf numFmtId="43" fontId="13" fillId="0" borderId="39" xfId="1" applyFont="1" applyBorder="1" applyAlignment="1">
      <alignment horizontal="center" vertical="justify"/>
    </xf>
    <xf numFmtId="43" fontId="5" fillId="4" borderId="40" xfId="1" applyFont="1" applyFill="1" applyBorder="1" applyAlignment="1">
      <alignment horizontal="center" vertical="center"/>
    </xf>
    <xf numFmtId="4" fontId="5" fillId="4" borderId="41" xfId="1" applyNumberFormat="1" applyFont="1" applyFill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43" fontId="5" fillId="0" borderId="42" xfId="1" applyFont="1" applyBorder="1" applyAlignment="1">
      <alignment horizontal="center" vertical="justify"/>
    </xf>
    <xf numFmtId="43" fontId="5" fillId="0" borderId="43" xfId="1" applyFont="1" applyBorder="1" applyAlignment="1">
      <alignment horizontal="center" vertical="justify"/>
    </xf>
    <xf numFmtId="4" fontId="5" fillId="0" borderId="44" xfId="1" applyNumberFormat="1" applyFont="1" applyBorder="1" applyAlignment="1">
      <alignment horizontal="right" vertical="center"/>
    </xf>
    <xf numFmtId="4" fontId="5" fillId="0" borderId="42" xfId="1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12" fillId="0" borderId="45" xfId="0" applyNumberFormat="1" applyFont="1" applyBorder="1" applyAlignment="1">
      <alignment horizontal="right" vertical="justify"/>
    </xf>
    <xf numFmtId="4" fontId="13" fillId="0" borderId="45" xfId="1" applyNumberFormat="1" applyFont="1" applyBorder="1" applyAlignment="1">
      <alignment horizontal="right" vertical="center"/>
    </xf>
    <xf numFmtId="4" fontId="5" fillId="3" borderId="46" xfId="1" applyNumberFormat="1" applyFont="1" applyFill="1" applyBorder="1" applyAlignment="1">
      <alignment horizontal="right" vertical="distributed"/>
    </xf>
    <xf numFmtId="4" fontId="5" fillId="0" borderId="23" xfId="1" applyNumberFormat="1" applyFont="1" applyBorder="1" applyAlignment="1">
      <alignment horizontal="right" vertical="distributed"/>
    </xf>
    <xf numFmtId="0" fontId="3" fillId="0" borderId="17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right" vertical="center"/>
    </xf>
    <xf numFmtId="4" fontId="5" fillId="7" borderId="47" xfId="1" applyNumberFormat="1" applyFont="1" applyFill="1" applyBorder="1" applyAlignment="1">
      <alignment horizontal="right" vertical="distributed"/>
    </xf>
    <xf numFmtId="3" fontId="5" fillId="0" borderId="4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/>
    </xf>
    <xf numFmtId="4" fontId="5" fillId="0" borderId="50" xfId="0" applyNumberFormat="1" applyFont="1" applyBorder="1" applyAlignment="1">
      <alignment horizontal="right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3" fontId="9" fillId="0" borderId="46" xfId="0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4" fontId="9" fillId="0" borderId="35" xfId="0" applyNumberFormat="1" applyFont="1" applyBorder="1" applyAlignment="1">
      <alignment horizontal="right" vertical="center"/>
    </xf>
    <xf numFmtId="3" fontId="10" fillId="0" borderId="23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4" fontId="10" fillId="0" borderId="23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4" fontId="9" fillId="0" borderId="31" xfId="0" applyNumberFormat="1" applyFont="1" applyBorder="1" applyAlignment="1">
      <alignment horizontal="right" vertical="center"/>
    </xf>
    <xf numFmtId="3" fontId="10" fillId="0" borderId="23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4" fontId="10" fillId="0" borderId="23" xfId="0" applyNumberFormat="1" applyFont="1" applyBorder="1" applyAlignment="1">
      <alignment horizontal="right"/>
    </xf>
    <xf numFmtId="3" fontId="9" fillId="2" borderId="5" xfId="0" applyNumberFormat="1" applyFont="1" applyFill="1" applyBorder="1" applyAlignment="1">
      <alignment horizontal="right" vertical="center"/>
    </xf>
    <xf numFmtId="4" fontId="9" fillId="2" borderId="31" xfId="0" applyNumberFormat="1" applyFont="1" applyFill="1" applyBorder="1" applyAlignment="1">
      <alignment horizontal="right" vertical="center"/>
    </xf>
    <xf numFmtId="3" fontId="10" fillId="2" borderId="5" xfId="0" applyNumberFormat="1" applyFont="1" applyFill="1" applyBorder="1" applyAlignment="1">
      <alignment horizontal="right" vertical="center"/>
    </xf>
    <xf numFmtId="4" fontId="10" fillId="2" borderId="23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right" vertical="center"/>
    </xf>
    <xf numFmtId="0" fontId="10" fillId="0" borderId="0" xfId="0" applyFont="1"/>
    <xf numFmtId="4" fontId="9" fillId="0" borderId="23" xfId="0" applyNumberFormat="1" applyFont="1" applyBorder="1" applyAlignment="1">
      <alignment horizontal="right" vertical="center"/>
    </xf>
    <xf numFmtId="3" fontId="10" fillId="2" borderId="23" xfId="0" applyNumberFormat="1" applyFont="1" applyFill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4" fontId="10" fillId="0" borderId="24" xfId="0" applyNumberFormat="1" applyFont="1" applyBorder="1" applyAlignment="1">
      <alignment horizontal="right" vertical="center"/>
    </xf>
    <xf numFmtId="3" fontId="9" fillId="6" borderId="26" xfId="0" applyNumberFormat="1" applyFont="1" applyFill="1" applyBorder="1" applyAlignment="1">
      <alignment horizontal="right" vertical="center"/>
    </xf>
    <xf numFmtId="3" fontId="9" fillId="6" borderId="13" xfId="0" applyNumberFormat="1" applyFont="1" applyFill="1" applyBorder="1" applyAlignment="1">
      <alignment horizontal="right" vertical="center"/>
    </xf>
    <xf numFmtId="3" fontId="9" fillId="4" borderId="8" xfId="0" applyNumberFormat="1" applyFont="1" applyFill="1" applyBorder="1" applyAlignment="1">
      <alignment horizontal="right" vertical="center"/>
    </xf>
    <xf numFmtId="3" fontId="9" fillId="4" borderId="3" xfId="0" applyNumberFormat="1" applyFont="1" applyFill="1" applyBorder="1" applyAlignment="1">
      <alignment horizontal="right" vertical="center"/>
    </xf>
    <xf numFmtId="4" fontId="9" fillId="4" borderId="8" xfId="0" applyNumberFormat="1" applyFont="1" applyFill="1" applyBorder="1" applyAlignment="1">
      <alignment horizontal="right" vertical="center"/>
    </xf>
    <xf numFmtId="4" fontId="10" fillId="0" borderId="31" xfId="0" applyNumberFormat="1" applyFont="1" applyBorder="1" applyAlignment="1">
      <alignment horizontal="right" vertical="center"/>
    </xf>
    <xf numFmtId="4" fontId="10" fillId="0" borderId="31" xfId="0" applyNumberFormat="1" applyFont="1" applyBorder="1" applyAlignment="1">
      <alignment horizontal="right"/>
    </xf>
    <xf numFmtId="4" fontId="10" fillId="2" borderId="31" xfId="0" applyNumberFormat="1" applyFont="1" applyFill="1" applyBorder="1" applyAlignment="1">
      <alignment horizontal="right" vertical="center"/>
    </xf>
    <xf numFmtId="4" fontId="10" fillId="2" borderId="51" xfId="0" applyNumberFormat="1" applyFont="1" applyFill="1" applyBorder="1" applyAlignment="1">
      <alignment horizontal="right" vertical="center"/>
    </xf>
    <xf numFmtId="4" fontId="10" fillId="2" borderId="36" xfId="0" applyNumberFormat="1" applyFont="1" applyFill="1" applyBorder="1" applyAlignment="1">
      <alignment horizontal="right" vertical="center"/>
    </xf>
    <xf numFmtId="4" fontId="10" fillId="0" borderId="32" xfId="0" applyNumberFormat="1" applyFont="1" applyBorder="1" applyAlignment="1">
      <alignment horizontal="right" vertical="center"/>
    </xf>
    <xf numFmtId="4" fontId="9" fillId="6" borderId="33" xfId="0" applyNumberFormat="1" applyFont="1" applyFill="1" applyBorder="1" applyAlignment="1">
      <alignment horizontal="right" vertical="center"/>
    </xf>
    <xf numFmtId="4" fontId="9" fillId="4" borderId="52" xfId="0" applyNumberFormat="1" applyFont="1" applyFill="1" applyBorder="1" applyAlignment="1">
      <alignment horizontal="right" vertical="center"/>
    </xf>
    <xf numFmtId="4" fontId="9" fillId="0" borderId="46" xfId="0" applyNumberFormat="1" applyFont="1" applyBorder="1" applyAlignment="1">
      <alignment horizontal="right" vertical="center"/>
    </xf>
    <xf numFmtId="4" fontId="9" fillId="2" borderId="23" xfId="0" applyNumberFormat="1" applyFont="1" applyFill="1" applyBorder="1" applyAlignment="1">
      <alignment horizontal="right" vertical="center"/>
    </xf>
    <xf numFmtId="4" fontId="9" fillId="6" borderId="26" xfId="0" applyNumberFormat="1" applyFont="1" applyFill="1" applyBorder="1" applyAlignment="1">
      <alignment horizontal="right" vertical="center"/>
    </xf>
    <xf numFmtId="4" fontId="5" fillId="4" borderId="28" xfId="1" applyNumberFormat="1" applyFont="1" applyFill="1" applyBorder="1" applyAlignment="1">
      <alignment horizontal="right" vertical="center"/>
    </xf>
    <xf numFmtId="0" fontId="9" fillId="6" borderId="13" xfId="0" applyFont="1" applyFill="1" applyBorder="1" applyAlignment="1">
      <alignment vertical="center"/>
    </xf>
    <xf numFmtId="0" fontId="10" fillId="8" borderId="53" xfId="0" applyFont="1" applyFill="1" applyBorder="1" applyAlignment="1"/>
    <xf numFmtId="0" fontId="10" fillId="8" borderId="54" xfId="0" applyFont="1" applyFill="1" applyBorder="1" applyAlignment="1"/>
    <xf numFmtId="0" fontId="9" fillId="4" borderId="28" xfId="0" applyFont="1" applyFill="1" applyBorder="1" applyAlignment="1">
      <alignment vertical="center"/>
    </xf>
    <xf numFmtId="0" fontId="10" fillId="0" borderId="22" xfId="0" applyFont="1" applyBorder="1" applyAlignment="1"/>
    <xf numFmtId="0" fontId="10" fillId="0" borderId="55" xfId="0" applyFont="1" applyBorder="1" applyAlignment="1"/>
    <xf numFmtId="49" fontId="10" fillId="0" borderId="5" xfId="0" applyNumberFormat="1" applyFont="1" applyBorder="1" applyAlignment="1"/>
    <xf numFmtId="49" fontId="10" fillId="0" borderId="56" xfId="0" applyNumberFormat="1" applyFont="1" applyBorder="1" applyAlignment="1"/>
    <xf numFmtId="49" fontId="10" fillId="0" borderId="57" xfId="0" applyNumberFormat="1" applyFont="1" applyBorder="1" applyAlignment="1"/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9" xfId="0" applyFont="1" applyBorder="1" applyAlignment="1">
      <alignment horizontal="center" vertical="center"/>
    </xf>
    <xf numFmtId="49" fontId="10" fillId="0" borderId="1" xfId="0" applyNumberFormat="1" applyFont="1" applyBorder="1" applyAlignment="1"/>
    <xf numFmtId="49" fontId="10" fillId="0" borderId="5" xfId="0" applyNumberFormat="1" applyFont="1" applyBorder="1" applyAlignment="1">
      <alignment vertical="center"/>
    </xf>
    <xf numFmtId="49" fontId="10" fillId="0" borderId="56" xfId="0" applyNumberFormat="1" applyFont="1" applyBorder="1" applyAlignment="1">
      <alignment vertical="center"/>
    </xf>
    <xf numFmtId="49" fontId="10" fillId="0" borderId="57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 wrapText="1" readingOrder="1"/>
    </xf>
    <xf numFmtId="0" fontId="10" fillId="0" borderId="56" xfId="0" applyFont="1" applyBorder="1" applyAlignment="1">
      <alignment vertical="center" wrapText="1" readingOrder="1"/>
    </xf>
    <xf numFmtId="0" fontId="10" fillId="0" borderId="57" xfId="0" applyFont="1" applyBorder="1" applyAlignment="1">
      <alignment vertical="center" wrapText="1" readingOrder="1"/>
    </xf>
    <xf numFmtId="49" fontId="10" fillId="0" borderId="17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4" borderId="6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5" fillId="6" borderId="13" xfId="0" applyNumberFormat="1" applyFont="1" applyFill="1" applyBorder="1" applyAlignment="1">
      <alignment vertical="center"/>
    </xf>
    <xf numFmtId="0" fontId="3" fillId="8" borderId="53" xfId="0" applyFont="1" applyFill="1" applyBorder="1" applyAlignment="1">
      <alignment vertical="center"/>
    </xf>
    <xf numFmtId="0" fontId="3" fillId="8" borderId="54" xfId="0" applyFont="1" applyFill="1" applyBorder="1" applyAlignment="1">
      <alignment vertical="center"/>
    </xf>
    <xf numFmtId="49" fontId="5" fillId="4" borderId="28" xfId="0" applyNumberFormat="1" applyFont="1" applyFill="1" applyBorder="1" applyAlignment="1">
      <alignment horizontal="justify" vertical="center"/>
    </xf>
    <xf numFmtId="0" fontId="3" fillId="9" borderId="22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5" fillId="7" borderId="13" xfId="0" applyNumberFormat="1" applyFont="1" applyFill="1" applyBorder="1" applyAlignment="1">
      <alignment vertical="center"/>
    </xf>
    <xf numFmtId="0" fontId="3" fillId="10" borderId="53" xfId="0" applyFont="1" applyFill="1" applyBorder="1" applyAlignment="1">
      <alignment vertical="center"/>
    </xf>
    <xf numFmtId="0" fontId="3" fillId="10" borderId="54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5" borderId="6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3" borderId="59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 vertical="center"/>
    </xf>
    <xf numFmtId="49" fontId="3" fillId="0" borderId="56" xfId="0" applyNumberFormat="1" applyFont="1" applyBorder="1" applyAlignment="1">
      <alignment horizontal="left"/>
    </xf>
    <xf numFmtId="49" fontId="3" fillId="0" borderId="57" xfId="0" applyNumberFormat="1" applyFont="1" applyBorder="1" applyAlignment="1">
      <alignment horizontal="left"/>
    </xf>
    <xf numFmtId="0" fontId="3" fillId="0" borderId="5" xfId="0" applyFont="1" applyBorder="1" applyAlignment="1">
      <alignment horizontal="justify" vertical="center"/>
    </xf>
    <xf numFmtId="0" fontId="3" fillId="0" borderId="56" xfId="0" applyFont="1" applyBorder="1" applyAlignment="1">
      <alignment horizontal="justify" vertical="center"/>
    </xf>
    <xf numFmtId="0" fontId="3" fillId="0" borderId="57" xfId="0" applyFont="1" applyBorder="1" applyAlignment="1">
      <alignment horizontal="justify" vertical="center"/>
    </xf>
    <xf numFmtId="0" fontId="3" fillId="0" borderId="5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43" fontId="5" fillId="0" borderId="6" xfId="1" applyFont="1" applyBorder="1" applyAlignment="1">
      <alignment horizontal="center" vertical="justify"/>
    </xf>
    <xf numFmtId="0" fontId="3" fillId="0" borderId="42" xfId="0" applyFont="1" applyBorder="1" applyAlignment="1">
      <alignment vertical="distributed"/>
    </xf>
    <xf numFmtId="0" fontId="3" fillId="0" borderId="6" xfId="0" applyFont="1" applyBorder="1" applyAlignment="1">
      <alignment vertical="distributed"/>
    </xf>
    <xf numFmtId="0" fontId="3" fillId="0" borderId="61" xfId="0" applyFont="1" applyBorder="1" applyAlignment="1">
      <alignment vertical="distributed"/>
    </xf>
    <xf numFmtId="0" fontId="3" fillId="0" borderId="62" xfId="0" applyFont="1" applyBorder="1" applyAlignment="1">
      <alignment vertical="distributed"/>
    </xf>
    <xf numFmtId="0" fontId="3" fillId="0" borderId="63" xfId="0" applyFont="1" applyBorder="1" applyAlignment="1">
      <alignment vertical="distributed"/>
    </xf>
    <xf numFmtId="0" fontId="3" fillId="0" borderId="3" xfId="0" applyFont="1" applyBorder="1" applyAlignment="1">
      <alignment vertical="distributed"/>
    </xf>
    <xf numFmtId="0" fontId="3" fillId="0" borderId="64" xfId="0" applyFont="1" applyBorder="1" applyAlignment="1">
      <alignment vertical="distributed"/>
    </xf>
    <xf numFmtId="0" fontId="3" fillId="0" borderId="14" xfId="0" applyFont="1" applyBorder="1" applyAlignment="1">
      <alignment vertical="distributed"/>
    </xf>
    <xf numFmtId="0" fontId="3" fillId="0" borderId="7" xfId="0" applyFont="1" applyBorder="1" applyAlignment="1">
      <alignment vertical="distributed"/>
    </xf>
    <xf numFmtId="0" fontId="3" fillId="0" borderId="65" xfId="0" applyFont="1" applyBorder="1" applyAlignment="1">
      <alignment vertical="distributed"/>
    </xf>
    <xf numFmtId="0" fontId="3" fillId="0" borderId="66" xfId="0" applyFont="1" applyBorder="1" applyAlignment="1">
      <alignment vertical="distributed"/>
    </xf>
    <xf numFmtId="0" fontId="3" fillId="0" borderId="2" xfId="0" applyFont="1" applyBorder="1" applyAlignment="1">
      <alignment vertical="distributed"/>
    </xf>
    <xf numFmtId="0" fontId="3" fillId="0" borderId="0" xfId="0" applyFont="1" applyBorder="1" applyAlignment="1">
      <alignment vertical="distributed"/>
    </xf>
    <xf numFmtId="0" fontId="3" fillId="0" borderId="67" xfId="0" applyFont="1" applyBorder="1" applyAlignment="1">
      <alignment vertical="distributed"/>
    </xf>
    <xf numFmtId="0" fontId="3" fillId="0" borderId="7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4" borderId="28" xfId="0" applyFont="1" applyFill="1" applyBorder="1" applyAlignment="1">
      <alignment vertical="center"/>
    </xf>
    <xf numFmtId="0" fontId="5" fillId="4" borderId="22" xfId="0" applyFont="1" applyFill="1" applyBorder="1" applyAlignment="1">
      <alignment vertical="center"/>
    </xf>
    <xf numFmtId="0" fontId="5" fillId="4" borderId="55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9" fontId="3" fillId="3" borderId="18" xfId="0" applyNumberFormat="1" applyFont="1" applyFill="1" applyBorder="1" applyAlignment="1">
      <alignment vertical="center"/>
    </xf>
    <xf numFmtId="3" fontId="5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5" fillId="0" borderId="6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5" fillId="4" borderId="9" xfId="0" applyFont="1" applyFill="1" applyBorder="1" applyAlignment="1">
      <alignment horizontal="center" vertical="center" wrapText="1"/>
    </xf>
    <xf numFmtId="0" fontId="3" fillId="9" borderId="68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vertical="distributed"/>
    </xf>
    <xf numFmtId="0" fontId="3" fillId="0" borderId="70" xfId="0" applyFont="1" applyBorder="1" applyAlignment="1">
      <alignment vertical="distributed"/>
    </xf>
    <xf numFmtId="0" fontId="3" fillId="0" borderId="71" xfId="0" applyFont="1" applyBorder="1" applyAlignment="1">
      <alignment vertical="distributed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/>
    <xf numFmtId="3" fontId="5" fillId="0" borderId="28" xfId="0" applyNumberFormat="1" applyFont="1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right" vertical="center"/>
    </xf>
    <xf numFmtId="4" fontId="5" fillId="0" borderId="72" xfId="0" applyNumberFormat="1" applyFont="1" applyBorder="1" applyAlignment="1">
      <alignment horizontal="right" vertical="center"/>
    </xf>
    <xf numFmtId="4" fontId="5" fillId="0" borderId="34" xfId="1" applyNumberFormat="1" applyFont="1" applyBorder="1" applyAlignment="1">
      <alignment horizontal="right" vertical="center"/>
    </xf>
    <xf numFmtId="4" fontId="3" fillId="0" borderId="73" xfId="0" applyNumberFormat="1" applyFont="1" applyBorder="1" applyAlignment="1">
      <alignment horizontal="right" vertical="center"/>
    </xf>
    <xf numFmtId="4" fontId="5" fillId="0" borderId="6" xfId="1" applyNumberFormat="1" applyFont="1" applyBorder="1" applyAlignment="1">
      <alignment horizontal="right" vertical="center"/>
    </xf>
    <xf numFmtId="43" fontId="5" fillId="0" borderId="39" xfId="1" applyFont="1" applyBorder="1" applyAlignment="1">
      <alignment horizontal="center" vertical="justify"/>
    </xf>
    <xf numFmtId="43" fontId="5" fillId="0" borderId="74" xfId="1" applyFont="1" applyBorder="1" applyAlignment="1">
      <alignment horizontal="center" vertical="justify"/>
    </xf>
    <xf numFmtId="164" fontId="5" fillId="0" borderId="17" xfId="1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32" xfId="0" applyNumberFormat="1" applyFont="1" applyBorder="1" applyAlignment="1">
      <alignment horizontal="right" vertical="center"/>
    </xf>
    <xf numFmtId="4" fontId="3" fillId="0" borderId="36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/>
    </xf>
    <xf numFmtId="4" fontId="5" fillId="0" borderId="1" xfId="1" applyNumberFormat="1" applyFont="1" applyBorder="1" applyAlignment="1">
      <alignment horizontal="right" vertical="center"/>
    </xf>
    <xf numFmtId="0" fontId="5" fillId="4" borderId="21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43" fontId="5" fillId="0" borderId="75" xfId="1" applyFont="1" applyBorder="1" applyAlignment="1">
      <alignment horizontal="center" vertical="justify"/>
    </xf>
    <xf numFmtId="4" fontId="5" fillId="0" borderId="45" xfId="1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4" fontId="5" fillId="0" borderId="76" xfId="1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5" fillId="0" borderId="75" xfId="1" applyNumberFormat="1" applyFont="1" applyBorder="1" applyAlignment="1">
      <alignment horizontal="right" vertical="center"/>
    </xf>
    <xf numFmtId="0" fontId="3" fillId="0" borderId="69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3" fillId="0" borderId="5" xfId="0" applyFont="1" applyBorder="1" applyAlignment="1">
      <alignment vertical="distributed"/>
    </xf>
    <xf numFmtId="0" fontId="0" fillId="0" borderId="56" xfId="0" applyBorder="1" applyAlignment="1">
      <alignment vertical="distributed"/>
    </xf>
    <xf numFmtId="0" fontId="0" fillId="0" borderId="57" xfId="0" applyBorder="1" applyAlignment="1">
      <alignment vertical="distributed"/>
    </xf>
    <xf numFmtId="164" fontId="5" fillId="0" borderId="7" xfId="1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" fontId="5" fillId="0" borderId="77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4" fontId="3" fillId="0" borderId="36" xfId="0" applyNumberFormat="1" applyFont="1" applyBorder="1" applyAlignment="1">
      <alignment horizontal="right"/>
    </xf>
    <xf numFmtId="0" fontId="13" fillId="0" borderId="0" xfId="0" applyFont="1" applyAlignment="1"/>
    <xf numFmtId="0" fontId="5" fillId="4" borderId="29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0" xfId="0" applyBorder="1" applyAlignment="1"/>
    <xf numFmtId="0" fontId="0" fillId="0" borderId="81" xfId="0" applyBorder="1" applyAlignment="1"/>
    <xf numFmtId="0" fontId="0" fillId="0" borderId="82" xfId="0" applyBorder="1" applyAlignment="1"/>
    <xf numFmtId="0" fontId="0" fillId="0" borderId="83" xfId="0" applyBorder="1" applyAlignment="1"/>
    <xf numFmtId="0" fontId="0" fillId="0" borderId="84" xfId="0" applyBorder="1" applyAlignment="1"/>
    <xf numFmtId="0" fontId="0" fillId="0" borderId="85" xfId="0" applyBorder="1" applyAlignment="1"/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3"/>
  <sheetViews>
    <sheetView tabSelected="1" zoomScale="136" zoomScaleNormal="136" zoomScaleSheetLayoutView="130" workbookViewId="0">
      <selection activeCell="B3" sqref="B3:E3"/>
    </sheetView>
  </sheetViews>
  <sheetFormatPr defaultRowHeight="12.75" x14ac:dyDescent="0.2"/>
  <cols>
    <col min="1" max="1" width="4.140625" customWidth="1"/>
    <col min="2" max="2" width="6.140625" customWidth="1"/>
    <col min="9" max="9" width="17.42578125" customWidth="1"/>
    <col min="10" max="11" width="13.42578125" hidden="1" customWidth="1"/>
    <col min="12" max="12" width="19.7109375" customWidth="1"/>
    <col min="13" max="13" width="19.85546875" customWidth="1"/>
  </cols>
  <sheetData>
    <row r="1" spans="2:13" ht="11.1" customHeight="1" x14ac:dyDescent="0.25">
      <c r="B1" s="177" t="s">
        <v>0</v>
      </c>
      <c r="C1" s="177"/>
      <c r="D1" s="177"/>
      <c r="E1" s="177"/>
      <c r="F1" s="4"/>
      <c r="G1" s="4"/>
      <c r="H1" s="4"/>
      <c r="I1" s="4"/>
      <c r="J1" s="4"/>
      <c r="K1" s="4"/>
      <c r="L1" s="4"/>
      <c r="M1" s="4"/>
    </row>
    <row r="2" spans="2:13" ht="11.1" customHeight="1" x14ac:dyDescent="0.25">
      <c r="B2" s="177" t="s">
        <v>1</v>
      </c>
      <c r="C2" s="177"/>
      <c r="D2" s="177"/>
      <c r="E2" s="177"/>
      <c r="F2" s="4"/>
      <c r="G2" s="4"/>
      <c r="H2" s="4"/>
      <c r="I2" s="4"/>
      <c r="J2" s="4"/>
      <c r="K2" s="4"/>
      <c r="L2" s="4"/>
      <c r="M2" s="4"/>
    </row>
    <row r="3" spans="2:13" ht="11.25" customHeight="1" x14ac:dyDescent="0.25">
      <c r="B3" s="177" t="s">
        <v>2</v>
      </c>
      <c r="C3" s="177"/>
      <c r="D3" s="177"/>
      <c r="E3" s="177"/>
      <c r="F3" s="4"/>
      <c r="G3" s="4"/>
      <c r="H3" s="4"/>
      <c r="I3" s="4"/>
      <c r="J3" s="4"/>
      <c r="K3" s="4"/>
      <c r="L3" s="4"/>
      <c r="M3" s="4"/>
    </row>
    <row r="4" spans="2:13" ht="11.25" customHeight="1" x14ac:dyDescent="0.2">
      <c r="B4" s="178" t="s">
        <v>71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2:13" ht="0.7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15" customHeight="1" thickBot="1" x14ac:dyDescent="0.25">
      <c r="B6" s="106" t="s">
        <v>36</v>
      </c>
      <c r="C6" s="179" t="s">
        <v>3</v>
      </c>
      <c r="D6" s="180"/>
      <c r="E6" s="180"/>
      <c r="F6" s="180"/>
      <c r="G6" s="180"/>
      <c r="H6" s="180"/>
      <c r="I6" s="181"/>
      <c r="J6" s="107" t="s">
        <v>25</v>
      </c>
      <c r="K6" s="108" t="s">
        <v>30</v>
      </c>
      <c r="L6" s="109" t="s">
        <v>43</v>
      </c>
      <c r="M6" s="110" t="s">
        <v>80</v>
      </c>
    </row>
    <row r="7" spans="2:13" s="2" customFormat="1" ht="11.1" customHeight="1" thickTop="1" x14ac:dyDescent="0.2">
      <c r="B7" s="168" t="s">
        <v>4</v>
      </c>
      <c r="C7" s="167" t="s">
        <v>83</v>
      </c>
      <c r="D7" s="167"/>
      <c r="E7" s="167"/>
      <c r="F7" s="167"/>
      <c r="G7" s="167"/>
      <c r="H7" s="167"/>
      <c r="I7" s="167"/>
      <c r="J7" s="111">
        <f>J8</f>
        <v>5116504</v>
      </c>
      <c r="K7" s="112">
        <f>K8</f>
        <v>4112250</v>
      </c>
      <c r="L7" s="113">
        <f>SUM(L8:L13)</f>
        <v>9226652</v>
      </c>
      <c r="M7" s="148">
        <f>SUM(M8:M13)</f>
        <v>9654307.629999999</v>
      </c>
    </row>
    <row r="8" spans="2:13" s="2" customFormat="1" ht="11.1" customHeight="1" x14ac:dyDescent="0.2">
      <c r="B8" s="164"/>
      <c r="C8" s="162" t="s">
        <v>37</v>
      </c>
      <c r="D8" s="162"/>
      <c r="E8" s="162"/>
      <c r="F8" s="162"/>
      <c r="G8" s="162"/>
      <c r="H8" s="162"/>
      <c r="I8" s="162"/>
      <c r="J8" s="114">
        <v>5116504</v>
      </c>
      <c r="K8" s="115">
        <v>4112250</v>
      </c>
      <c r="L8" s="140">
        <v>2619652</v>
      </c>
      <c r="M8" s="116">
        <v>3039307.63</v>
      </c>
    </row>
    <row r="9" spans="2:13" s="2" customFormat="1" ht="11.1" customHeight="1" x14ac:dyDescent="0.2">
      <c r="B9" s="164"/>
      <c r="C9" s="162" t="s">
        <v>31</v>
      </c>
      <c r="D9" s="162"/>
      <c r="E9" s="162"/>
      <c r="F9" s="162"/>
      <c r="G9" s="162"/>
      <c r="H9" s="162"/>
      <c r="I9" s="162"/>
      <c r="J9" s="114">
        <v>0</v>
      </c>
      <c r="K9" s="115">
        <v>0</v>
      </c>
      <c r="L9" s="140">
        <v>1475000</v>
      </c>
      <c r="M9" s="116">
        <v>1475000</v>
      </c>
    </row>
    <row r="10" spans="2:13" s="2" customFormat="1" ht="11.1" customHeight="1" x14ac:dyDescent="0.2">
      <c r="B10" s="164"/>
      <c r="C10" s="162" t="s">
        <v>44</v>
      </c>
      <c r="D10" s="162"/>
      <c r="E10" s="162"/>
      <c r="F10" s="162"/>
      <c r="G10" s="162"/>
      <c r="H10" s="162"/>
      <c r="I10" s="162"/>
      <c r="J10" s="114"/>
      <c r="K10" s="115"/>
      <c r="L10" s="140">
        <v>340000</v>
      </c>
      <c r="M10" s="116">
        <v>340000</v>
      </c>
    </row>
    <row r="11" spans="2:13" s="2" customFormat="1" ht="11.1" customHeight="1" x14ac:dyDescent="0.2">
      <c r="B11" s="164"/>
      <c r="C11" s="169" t="s">
        <v>46</v>
      </c>
      <c r="D11" s="169"/>
      <c r="E11" s="169"/>
      <c r="F11" s="169"/>
      <c r="G11" s="169"/>
      <c r="H11" s="169"/>
      <c r="I11" s="169"/>
      <c r="J11" s="114"/>
      <c r="K11" s="115"/>
      <c r="L11" s="140">
        <v>144000</v>
      </c>
      <c r="M11" s="116">
        <v>521330</v>
      </c>
    </row>
    <row r="12" spans="2:13" s="2" customFormat="1" ht="11.1" customHeight="1" x14ac:dyDescent="0.2">
      <c r="B12" s="164"/>
      <c r="C12" s="158" t="s">
        <v>41</v>
      </c>
      <c r="D12" s="159"/>
      <c r="E12" s="159"/>
      <c r="F12" s="159"/>
      <c r="G12" s="159"/>
      <c r="H12" s="159"/>
      <c r="I12" s="160"/>
      <c r="J12" s="114"/>
      <c r="K12" s="115"/>
      <c r="L12" s="140">
        <v>575000</v>
      </c>
      <c r="M12" s="116">
        <v>529320</v>
      </c>
    </row>
    <row r="13" spans="2:13" s="2" customFormat="1" ht="11.1" customHeight="1" x14ac:dyDescent="0.2">
      <c r="B13" s="166"/>
      <c r="C13" s="162" t="s">
        <v>38</v>
      </c>
      <c r="D13" s="162"/>
      <c r="E13" s="162"/>
      <c r="F13" s="162"/>
      <c r="G13" s="162"/>
      <c r="H13" s="162"/>
      <c r="I13" s="162"/>
      <c r="J13" s="114">
        <v>0</v>
      </c>
      <c r="K13" s="115">
        <v>0</v>
      </c>
      <c r="L13" s="140">
        <v>4073000</v>
      </c>
      <c r="M13" s="116">
        <v>3749350</v>
      </c>
    </row>
    <row r="14" spans="2:13" ht="11.1" customHeight="1" x14ac:dyDescent="0.2">
      <c r="B14" s="165" t="s">
        <v>6</v>
      </c>
      <c r="C14" s="161" t="s">
        <v>45</v>
      </c>
      <c r="D14" s="161"/>
      <c r="E14" s="161"/>
      <c r="F14" s="161"/>
      <c r="G14" s="161"/>
      <c r="H14" s="161"/>
      <c r="I14" s="161"/>
      <c r="J14" s="117">
        <f>J15+J18</f>
        <v>0</v>
      </c>
      <c r="K14" s="118">
        <f>K15+K18</f>
        <v>2303000</v>
      </c>
      <c r="L14" s="119">
        <f>SUM(L15:L18)</f>
        <v>4814506</v>
      </c>
      <c r="M14" s="130">
        <f>SUM(M15:M18)</f>
        <v>5065229.37</v>
      </c>
    </row>
    <row r="15" spans="2:13" ht="11.1" customHeight="1" x14ac:dyDescent="0.2">
      <c r="B15" s="165"/>
      <c r="C15" s="162" t="s">
        <v>5</v>
      </c>
      <c r="D15" s="162"/>
      <c r="E15" s="162"/>
      <c r="F15" s="162"/>
      <c r="G15" s="162"/>
      <c r="H15" s="162"/>
      <c r="I15" s="162"/>
      <c r="J15" s="114">
        <v>0</v>
      </c>
      <c r="K15" s="115">
        <v>2303000</v>
      </c>
      <c r="L15" s="140">
        <v>1973406</v>
      </c>
      <c r="M15" s="116">
        <v>1638750.37</v>
      </c>
    </row>
    <row r="16" spans="2:13" ht="11.1" customHeight="1" x14ac:dyDescent="0.2">
      <c r="B16" s="165"/>
      <c r="C16" s="169" t="s">
        <v>46</v>
      </c>
      <c r="D16" s="169"/>
      <c r="E16" s="169"/>
      <c r="F16" s="169"/>
      <c r="G16" s="169"/>
      <c r="H16" s="169"/>
      <c r="I16" s="169"/>
      <c r="J16" s="114"/>
      <c r="K16" s="115"/>
      <c r="L16" s="140">
        <v>94600</v>
      </c>
      <c r="M16" s="116">
        <v>612871</v>
      </c>
    </row>
    <row r="17" spans="2:13" ht="11.1" customHeight="1" x14ac:dyDescent="0.2">
      <c r="B17" s="165"/>
      <c r="C17" s="158" t="s">
        <v>41</v>
      </c>
      <c r="D17" s="159"/>
      <c r="E17" s="159"/>
      <c r="F17" s="159"/>
      <c r="G17" s="159"/>
      <c r="H17" s="159"/>
      <c r="I17" s="160"/>
      <c r="J17" s="114"/>
      <c r="K17" s="115"/>
      <c r="L17" s="140">
        <v>348500</v>
      </c>
      <c r="M17" s="116">
        <v>379836</v>
      </c>
    </row>
    <row r="18" spans="2:13" ht="11.1" customHeight="1" x14ac:dyDescent="0.2">
      <c r="B18" s="165"/>
      <c r="C18" s="162" t="s">
        <v>38</v>
      </c>
      <c r="D18" s="162"/>
      <c r="E18" s="162"/>
      <c r="F18" s="162"/>
      <c r="G18" s="162"/>
      <c r="H18" s="162"/>
      <c r="I18" s="162"/>
      <c r="J18" s="120">
        <v>0</v>
      </c>
      <c r="K18" s="121">
        <v>0</v>
      </c>
      <c r="L18" s="141">
        <v>2398000</v>
      </c>
      <c r="M18" s="122">
        <v>2433772</v>
      </c>
    </row>
    <row r="19" spans="2:13" ht="11.1" customHeight="1" x14ac:dyDescent="0.2">
      <c r="B19" s="163" t="s">
        <v>7</v>
      </c>
      <c r="C19" s="161" t="s">
        <v>33</v>
      </c>
      <c r="D19" s="161"/>
      <c r="E19" s="161"/>
      <c r="F19" s="161"/>
      <c r="G19" s="161"/>
      <c r="H19" s="161"/>
      <c r="I19" s="161"/>
      <c r="J19" s="117">
        <f>J20+J21</f>
        <v>250183</v>
      </c>
      <c r="K19" s="123">
        <f>K20+K21</f>
        <v>103400</v>
      </c>
      <c r="L19" s="124">
        <f>SUM(L20:L24)</f>
        <v>1643948</v>
      </c>
      <c r="M19" s="149">
        <f>SUM(M20:M24)</f>
        <v>1638062</v>
      </c>
    </row>
    <row r="20" spans="2:13" ht="11.1" customHeight="1" x14ac:dyDescent="0.2">
      <c r="B20" s="164"/>
      <c r="C20" s="162" t="s">
        <v>64</v>
      </c>
      <c r="D20" s="162"/>
      <c r="E20" s="162"/>
      <c r="F20" s="162"/>
      <c r="G20" s="162"/>
      <c r="H20" s="162"/>
      <c r="I20" s="162"/>
      <c r="J20" s="114">
        <v>115769</v>
      </c>
      <c r="K20" s="125">
        <v>97900</v>
      </c>
      <c r="L20" s="142">
        <v>963928</v>
      </c>
      <c r="M20" s="126">
        <v>1019952</v>
      </c>
    </row>
    <row r="21" spans="2:13" ht="11.1" customHeight="1" x14ac:dyDescent="0.2">
      <c r="B21" s="164"/>
      <c r="C21" s="162" t="s">
        <v>65</v>
      </c>
      <c r="D21" s="162"/>
      <c r="E21" s="162"/>
      <c r="F21" s="162"/>
      <c r="G21" s="162"/>
      <c r="H21" s="162"/>
      <c r="I21" s="162"/>
      <c r="J21" s="114">
        <v>134414</v>
      </c>
      <c r="K21" s="125">
        <v>5500</v>
      </c>
      <c r="L21" s="142">
        <v>365200</v>
      </c>
      <c r="M21" s="126">
        <v>271790</v>
      </c>
    </row>
    <row r="22" spans="2:13" ht="11.1" customHeight="1" x14ac:dyDescent="0.2">
      <c r="B22" s="164"/>
      <c r="C22" s="162" t="s">
        <v>66</v>
      </c>
      <c r="D22" s="162"/>
      <c r="E22" s="162"/>
      <c r="F22" s="162"/>
      <c r="G22" s="162"/>
      <c r="H22" s="162"/>
      <c r="I22" s="162"/>
      <c r="J22" s="114"/>
      <c r="K22" s="125"/>
      <c r="L22" s="142">
        <v>116320</v>
      </c>
      <c r="M22" s="126">
        <v>109820</v>
      </c>
    </row>
    <row r="23" spans="2:13" ht="11.1" customHeight="1" x14ac:dyDescent="0.2">
      <c r="B23" s="164"/>
      <c r="C23" s="162" t="s">
        <v>38</v>
      </c>
      <c r="D23" s="162"/>
      <c r="E23" s="162"/>
      <c r="F23" s="162"/>
      <c r="G23" s="162"/>
      <c r="H23" s="162"/>
      <c r="I23" s="162"/>
      <c r="J23" s="127"/>
      <c r="K23" s="128"/>
      <c r="L23" s="143">
        <v>108500</v>
      </c>
      <c r="M23" s="126">
        <v>146500</v>
      </c>
    </row>
    <row r="24" spans="2:13" ht="11.1" customHeight="1" x14ac:dyDescent="0.2">
      <c r="B24" s="166"/>
      <c r="C24" s="169" t="s">
        <v>46</v>
      </c>
      <c r="D24" s="169"/>
      <c r="E24" s="169"/>
      <c r="F24" s="169"/>
      <c r="G24" s="169"/>
      <c r="H24" s="169"/>
      <c r="I24" s="169"/>
      <c r="J24" s="129"/>
      <c r="K24" s="129"/>
      <c r="L24" s="144">
        <v>90000</v>
      </c>
      <c r="M24" s="126">
        <v>90000</v>
      </c>
    </row>
    <row r="25" spans="2:13" ht="11.1" customHeight="1" x14ac:dyDescent="0.2">
      <c r="B25" s="163" t="s">
        <v>8</v>
      </c>
      <c r="C25" s="161" t="s">
        <v>32</v>
      </c>
      <c r="D25" s="161"/>
      <c r="E25" s="161"/>
      <c r="F25" s="161"/>
      <c r="G25" s="161"/>
      <c r="H25" s="161"/>
      <c r="I25" s="161"/>
      <c r="J25" s="117" t="e">
        <f>J28+#REF!</f>
        <v>#REF!</v>
      </c>
      <c r="K25" s="118" t="e">
        <f>K28+#REF!</f>
        <v>#REF!</v>
      </c>
      <c r="L25" s="119">
        <f>SUM(L26:L29)</f>
        <v>45251222</v>
      </c>
      <c r="M25" s="130">
        <f>SUM(M26:M29)</f>
        <v>50533554</v>
      </c>
    </row>
    <row r="26" spans="2:13" ht="9.9499999999999993" customHeight="1" x14ac:dyDescent="0.2">
      <c r="B26" s="164"/>
      <c r="C26" s="170" t="s">
        <v>5</v>
      </c>
      <c r="D26" s="171"/>
      <c r="E26" s="171"/>
      <c r="F26" s="171"/>
      <c r="G26" s="171"/>
      <c r="H26" s="171"/>
      <c r="I26" s="172"/>
      <c r="J26" s="117"/>
      <c r="K26" s="118"/>
      <c r="L26" s="140">
        <v>5750000</v>
      </c>
      <c r="M26" s="116">
        <v>5293554</v>
      </c>
    </row>
    <row r="27" spans="2:13" ht="9.9499999999999993" customHeight="1" x14ac:dyDescent="0.2">
      <c r="B27" s="164"/>
      <c r="C27" s="158" t="s">
        <v>41</v>
      </c>
      <c r="D27" s="159"/>
      <c r="E27" s="159"/>
      <c r="F27" s="159"/>
      <c r="G27" s="159"/>
      <c r="H27" s="159"/>
      <c r="I27" s="160"/>
      <c r="J27" s="117"/>
      <c r="K27" s="118"/>
      <c r="L27" s="140">
        <v>8619271</v>
      </c>
      <c r="M27" s="116">
        <v>7073184</v>
      </c>
    </row>
    <row r="28" spans="2:13" ht="9.9499999999999993" customHeight="1" x14ac:dyDescent="0.2">
      <c r="B28" s="164"/>
      <c r="C28" s="162" t="s">
        <v>38</v>
      </c>
      <c r="D28" s="162"/>
      <c r="E28" s="162"/>
      <c r="F28" s="162"/>
      <c r="G28" s="162"/>
      <c r="H28" s="162"/>
      <c r="I28" s="162"/>
      <c r="J28" s="114">
        <v>3436829</v>
      </c>
      <c r="K28" s="115">
        <v>2774001</v>
      </c>
      <c r="L28" s="140">
        <v>12859955</v>
      </c>
      <c r="M28" s="116">
        <v>12859915</v>
      </c>
    </row>
    <row r="29" spans="2:13" ht="9.9499999999999993" customHeight="1" x14ac:dyDescent="0.2">
      <c r="B29" s="164"/>
      <c r="C29" s="169" t="s">
        <v>46</v>
      </c>
      <c r="D29" s="169"/>
      <c r="E29" s="169"/>
      <c r="F29" s="169"/>
      <c r="G29" s="169"/>
      <c r="H29" s="169"/>
      <c r="I29" s="169"/>
      <c r="J29" s="117"/>
      <c r="K29" s="118"/>
      <c r="L29" s="140">
        <v>18021996</v>
      </c>
      <c r="M29" s="116">
        <v>25306901</v>
      </c>
    </row>
    <row r="30" spans="2:13" ht="11.1" customHeight="1" x14ac:dyDescent="0.2">
      <c r="B30" s="165" t="s">
        <v>9</v>
      </c>
      <c r="C30" s="161" t="s">
        <v>12</v>
      </c>
      <c r="D30" s="161"/>
      <c r="E30" s="161"/>
      <c r="F30" s="161"/>
      <c r="G30" s="161"/>
      <c r="H30" s="161"/>
      <c r="I30" s="161"/>
      <c r="J30" s="117" t="e">
        <f>#REF!+J31</f>
        <v>#REF!</v>
      </c>
      <c r="K30" s="118" t="e">
        <f>#REF!+K31</f>
        <v>#REF!</v>
      </c>
      <c r="L30" s="119">
        <v>31000</v>
      </c>
      <c r="M30" s="130">
        <v>31000</v>
      </c>
    </row>
    <row r="31" spans="2:13" ht="11.1" customHeight="1" x14ac:dyDescent="0.2">
      <c r="B31" s="165"/>
      <c r="C31" s="169" t="s">
        <v>39</v>
      </c>
      <c r="D31" s="169"/>
      <c r="E31" s="169"/>
      <c r="F31" s="169"/>
      <c r="G31" s="169"/>
      <c r="H31" s="169"/>
      <c r="I31" s="169"/>
      <c r="J31" s="120">
        <v>47000</v>
      </c>
      <c r="K31" s="121">
        <v>43000</v>
      </c>
      <c r="L31" s="141">
        <v>31000</v>
      </c>
      <c r="M31" s="122">
        <v>31000</v>
      </c>
    </row>
    <row r="32" spans="2:13" ht="11.1" customHeight="1" x14ac:dyDescent="0.2">
      <c r="B32" s="163" t="s">
        <v>10</v>
      </c>
      <c r="C32" s="161" t="s">
        <v>14</v>
      </c>
      <c r="D32" s="161"/>
      <c r="E32" s="161"/>
      <c r="F32" s="161"/>
      <c r="G32" s="161"/>
      <c r="H32" s="161"/>
      <c r="I32" s="161"/>
      <c r="J32" s="117">
        <f>J33</f>
        <v>426600</v>
      </c>
      <c r="K32" s="118">
        <f>K33</f>
        <v>348882</v>
      </c>
      <c r="L32" s="119">
        <f>SUM(L33:L35)</f>
        <v>348000</v>
      </c>
      <c r="M32" s="130">
        <f>SUM(M33:M35)</f>
        <v>499246</v>
      </c>
    </row>
    <row r="33" spans="2:13" ht="9.9499999999999993" customHeight="1" x14ac:dyDescent="0.2">
      <c r="B33" s="164"/>
      <c r="C33" s="162" t="s">
        <v>81</v>
      </c>
      <c r="D33" s="162"/>
      <c r="E33" s="162"/>
      <c r="F33" s="162"/>
      <c r="G33" s="162"/>
      <c r="H33" s="162"/>
      <c r="I33" s="162"/>
      <c r="J33" s="131">
        <v>426600</v>
      </c>
      <c r="K33" s="125">
        <v>348882</v>
      </c>
      <c r="L33" s="142">
        <v>165000</v>
      </c>
      <c r="M33" s="126">
        <v>379246</v>
      </c>
    </row>
    <row r="34" spans="2:13" ht="9.9499999999999993" customHeight="1" x14ac:dyDescent="0.2">
      <c r="B34" s="164"/>
      <c r="C34" s="162" t="s">
        <v>82</v>
      </c>
      <c r="D34" s="162"/>
      <c r="E34" s="162"/>
      <c r="F34" s="162"/>
      <c r="G34" s="162"/>
      <c r="H34" s="162"/>
      <c r="I34" s="162"/>
      <c r="J34" s="131"/>
      <c r="K34" s="125"/>
      <c r="L34" s="142">
        <v>168000</v>
      </c>
      <c r="M34" s="126">
        <v>105000</v>
      </c>
    </row>
    <row r="35" spans="2:13" ht="9.9499999999999993" customHeight="1" x14ac:dyDescent="0.2">
      <c r="B35" s="166"/>
      <c r="C35" s="162" t="s">
        <v>48</v>
      </c>
      <c r="D35" s="162"/>
      <c r="E35" s="162"/>
      <c r="F35" s="162"/>
      <c r="G35" s="162"/>
      <c r="H35" s="162"/>
      <c r="I35" s="162"/>
      <c r="J35" s="131">
        <v>0</v>
      </c>
      <c r="K35" s="125">
        <v>0</v>
      </c>
      <c r="L35" s="142">
        <v>15000</v>
      </c>
      <c r="M35" s="126">
        <v>15000</v>
      </c>
    </row>
    <row r="36" spans="2:13" ht="11.1" customHeight="1" x14ac:dyDescent="0.2">
      <c r="B36" s="163" t="s">
        <v>11</v>
      </c>
      <c r="C36" s="161" t="s">
        <v>47</v>
      </c>
      <c r="D36" s="161"/>
      <c r="E36" s="161"/>
      <c r="F36" s="161"/>
      <c r="G36" s="161"/>
      <c r="H36" s="161"/>
      <c r="I36" s="161"/>
      <c r="J36" s="117" t="e">
        <f>#REF!+#REF!+#REF!+J41</f>
        <v>#REF!</v>
      </c>
      <c r="K36" s="118" t="e">
        <f>#REF!+#REF!+#REF!+K41</f>
        <v>#REF!</v>
      </c>
      <c r="L36" s="119">
        <f>SUM(L37:L41)</f>
        <v>34723302</v>
      </c>
      <c r="M36" s="130">
        <f>SUM(M37:M41)</f>
        <v>34700106</v>
      </c>
    </row>
    <row r="37" spans="2:13" ht="21.75" customHeight="1" x14ac:dyDescent="0.2">
      <c r="B37" s="164"/>
      <c r="C37" s="173" t="s">
        <v>63</v>
      </c>
      <c r="D37" s="174"/>
      <c r="E37" s="174"/>
      <c r="F37" s="174"/>
      <c r="G37" s="174"/>
      <c r="H37" s="174"/>
      <c r="I37" s="175"/>
      <c r="J37" s="131">
        <v>3954600</v>
      </c>
      <c r="K37" s="125">
        <v>2998000</v>
      </c>
      <c r="L37" s="142">
        <v>3057271.39</v>
      </c>
      <c r="M37" s="126">
        <v>6569100</v>
      </c>
    </row>
    <row r="38" spans="2:13" ht="11.1" customHeight="1" x14ac:dyDescent="0.2">
      <c r="B38" s="164"/>
      <c r="C38" s="158" t="s">
        <v>73</v>
      </c>
      <c r="D38" s="159"/>
      <c r="E38" s="159"/>
      <c r="F38" s="159"/>
      <c r="G38" s="159"/>
      <c r="H38" s="159"/>
      <c r="I38" s="160"/>
      <c r="J38" s="131"/>
      <c r="K38" s="125"/>
      <c r="L38" s="142">
        <v>3389085.57</v>
      </c>
      <c r="M38" s="126">
        <v>1333538</v>
      </c>
    </row>
    <row r="39" spans="2:13" ht="11.1" customHeight="1" x14ac:dyDescent="0.2">
      <c r="B39" s="164"/>
      <c r="C39" s="158" t="s">
        <v>74</v>
      </c>
      <c r="D39" s="159"/>
      <c r="E39" s="159"/>
      <c r="F39" s="159"/>
      <c r="G39" s="159"/>
      <c r="H39" s="159"/>
      <c r="I39" s="160"/>
      <c r="J39" s="131"/>
      <c r="K39" s="125"/>
      <c r="L39" s="142">
        <v>6000000</v>
      </c>
      <c r="M39" s="126">
        <v>6400000</v>
      </c>
    </row>
    <row r="40" spans="2:13" ht="11.1" customHeight="1" x14ac:dyDescent="0.2">
      <c r="B40" s="164"/>
      <c r="C40" s="158" t="s">
        <v>75</v>
      </c>
      <c r="D40" s="159"/>
      <c r="E40" s="159"/>
      <c r="F40" s="159"/>
      <c r="G40" s="159"/>
      <c r="H40" s="159"/>
      <c r="I40" s="160"/>
      <c r="J40" s="131"/>
      <c r="K40" s="125"/>
      <c r="L40" s="142">
        <v>14000000</v>
      </c>
      <c r="M40" s="126">
        <v>14000000</v>
      </c>
    </row>
    <row r="41" spans="2:13" ht="11.1" customHeight="1" x14ac:dyDescent="0.2">
      <c r="B41" s="164"/>
      <c r="C41" s="162" t="s">
        <v>76</v>
      </c>
      <c r="D41" s="162"/>
      <c r="E41" s="162"/>
      <c r="F41" s="162"/>
      <c r="G41" s="162"/>
      <c r="H41" s="162"/>
      <c r="I41" s="162"/>
      <c r="J41" s="131">
        <v>3954600</v>
      </c>
      <c r="K41" s="125">
        <v>2998000</v>
      </c>
      <c r="L41" s="142">
        <v>8276945.04</v>
      </c>
      <c r="M41" s="126">
        <v>6397468</v>
      </c>
    </row>
    <row r="42" spans="2:13" ht="11.1" customHeight="1" x14ac:dyDescent="0.2">
      <c r="B42" s="163" t="s">
        <v>13</v>
      </c>
      <c r="C42" s="161" t="s">
        <v>49</v>
      </c>
      <c r="D42" s="161"/>
      <c r="E42" s="161"/>
      <c r="F42" s="161"/>
      <c r="G42" s="161"/>
      <c r="H42" s="161"/>
      <c r="I42" s="161"/>
      <c r="J42" s="117">
        <f>J43</f>
        <v>88400</v>
      </c>
      <c r="K42" s="118">
        <f>K43</f>
        <v>31000</v>
      </c>
      <c r="L42" s="119">
        <f>SUM(L43:L44)</f>
        <v>420000</v>
      </c>
      <c r="M42" s="130">
        <f>SUM(M43:M44)</f>
        <v>640600</v>
      </c>
    </row>
    <row r="43" spans="2:13" ht="9.9499999999999993" customHeight="1" x14ac:dyDescent="0.2">
      <c r="B43" s="164"/>
      <c r="C43" s="162" t="s">
        <v>50</v>
      </c>
      <c r="D43" s="162"/>
      <c r="E43" s="162"/>
      <c r="F43" s="162"/>
      <c r="G43" s="162"/>
      <c r="H43" s="162"/>
      <c r="I43" s="162"/>
      <c r="J43" s="114">
        <v>88400</v>
      </c>
      <c r="K43" s="115">
        <v>31000</v>
      </c>
      <c r="L43" s="140">
        <v>223000</v>
      </c>
      <c r="M43" s="116">
        <v>207600</v>
      </c>
    </row>
    <row r="44" spans="2:13" ht="9.9499999999999993" customHeight="1" thickBot="1" x14ac:dyDescent="0.25">
      <c r="B44" s="164"/>
      <c r="C44" s="176" t="s">
        <v>51</v>
      </c>
      <c r="D44" s="176"/>
      <c r="E44" s="176"/>
      <c r="F44" s="176"/>
      <c r="G44" s="176"/>
      <c r="H44" s="176"/>
      <c r="I44" s="176"/>
      <c r="J44" s="132"/>
      <c r="K44" s="133"/>
      <c r="L44" s="145">
        <v>197000</v>
      </c>
      <c r="M44" s="134">
        <v>433000</v>
      </c>
    </row>
    <row r="45" spans="2:13" ht="11.1" customHeight="1" thickTop="1" thickBot="1" x14ac:dyDescent="0.25">
      <c r="B45" s="152" t="s">
        <v>15</v>
      </c>
      <c r="C45" s="153"/>
      <c r="D45" s="153"/>
      <c r="E45" s="153"/>
      <c r="F45" s="153"/>
      <c r="G45" s="153"/>
      <c r="H45" s="153"/>
      <c r="I45" s="154"/>
      <c r="J45" s="135" t="e">
        <f>J7+J14+J19+J25+#REF!+#REF!+J30+#REF!+#REF!+J32+J36+#REF!+J42+#REF!+#REF!</f>
        <v>#REF!</v>
      </c>
      <c r="K45" s="136" t="e">
        <f>K7+K14+K19+K25+#REF!+#REF!+K30+#REF!+#REF!+K32+K36+#REF!+K42+#REF!+#REF!+#REF!</f>
        <v>#REF!</v>
      </c>
      <c r="L45" s="146">
        <f>SUM(L7+L14+L19+L25+L30+L32+L36+L42)</f>
        <v>96458630</v>
      </c>
      <c r="M45" s="150">
        <f>SUM(M7+M14+M19+M25+M30+M32+M36+M42)</f>
        <v>102762105</v>
      </c>
    </row>
    <row r="46" spans="2:13" ht="11.1" customHeight="1" thickTop="1" x14ac:dyDescent="0.2">
      <c r="B46" s="155" t="s">
        <v>77</v>
      </c>
      <c r="C46" s="156"/>
      <c r="D46" s="156"/>
      <c r="E46" s="156"/>
      <c r="F46" s="156"/>
      <c r="G46" s="156"/>
      <c r="H46" s="156"/>
      <c r="I46" s="157"/>
      <c r="J46" s="137"/>
      <c r="K46" s="138" t="e">
        <f>K45-J45</f>
        <v>#REF!</v>
      </c>
      <c r="L46" s="147">
        <v>75326006.469999999</v>
      </c>
      <c r="M46" s="139">
        <f>M45-L45</f>
        <v>6303475</v>
      </c>
    </row>
    <row r="47" spans="2:13" ht="15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8"/>
      <c r="M47" s="8"/>
    </row>
    <row r="48" spans="2:13" ht="15.75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8"/>
      <c r="M48" s="8"/>
    </row>
    <row r="49" spans="2:13" ht="15.75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0"/>
      <c r="M49" s="10"/>
    </row>
    <row r="50" spans="2:13" ht="15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5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5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5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sheetProtection selectLockedCells="1" selectUnlockedCells="1"/>
  <mergeCells count="53">
    <mergeCell ref="C11:I11"/>
    <mergeCell ref="C29:I29"/>
    <mergeCell ref="C24:I24"/>
    <mergeCell ref="B1:E1"/>
    <mergeCell ref="B2:E2"/>
    <mergeCell ref="B3:E3"/>
    <mergeCell ref="B4:M4"/>
    <mergeCell ref="C6:I6"/>
    <mergeCell ref="C17:I17"/>
    <mergeCell ref="C27:I27"/>
    <mergeCell ref="C23:I23"/>
    <mergeCell ref="C13:I13"/>
    <mergeCell ref="C44:I44"/>
    <mergeCell ref="C19:I19"/>
    <mergeCell ref="C32:I32"/>
    <mergeCell ref="C36:I36"/>
    <mergeCell ref="C35:I35"/>
    <mergeCell ref="B30:B31"/>
    <mergeCell ref="C28:I28"/>
    <mergeCell ref="C30:I30"/>
    <mergeCell ref="C31:I31"/>
    <mergeCell ref="C41:I41"/>
    <mergeCell ref="C9:I9"/>
    <mergeCell ref="B19:B24"/>
    <mergeCell ref="C7:I7"/>
    <mergeCell ref="C8:I8"/>
    <mergeCell ref="C22:I22"/>
    <mergeCell ref="C20:I20"/>
    <mergeCell ref="C21:I21"/>
    <mergeCell ref="B7:B13"/>
    <mergeCell ref="C10:I10"/>
    <mergeCell ref="C16:I16"/>
    <mergeCell ref="B25:B29"/>
    <mergeCell ref="C25:I25"/>
    <mergeCell ref="C26:I26"/>
    <mergeCell ref="C37:I37"/>
    <mergeCell ref="B32:B35"/>
    <mergeCell ref="B45:I45"/>
    <mergeCell ref="B46:I46"/>
    <mergeCell ref="C12:I12"/>
    <mergeCell ref="C42:I42"/>
    <mergeCell ref="C43:I43"/>
    <mergeCell ref="B42:B44"/>
    <mergeCell ref="B14:B18"/>
    <mergeCell ref="C14:I14"/>
    <mergeCell ref="C15:I15"/>
    <mergeCell ref="C18:I18"/>
    <mergeCell ref="B36:B41"/>
    <mergeCell ref="C33:I33"/>
    <mergeCell ref="C38:I38"/>
    <mergeCell ref="C34:I34"/>
    <mergeCell ref="C39:I39"/>
    <mergeCell ref="C40:I4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8"/>
  <sheetViews>
    <sheetView view="pageBreakPreview" zoomScale="60" zoomScaleNormal="130" workbookViewId="0">
      <selection activeCell="L20" sqref="L20"/>
    </sheetView>
  </sheetViews>
  <sheetFormatPr defaultRowHeight="12.75" x14ac:dyDescent="0.2"/>
  <cols>
    <col min="1" max="1" width="5.5703125" customWidth="1"/>
    <col min="2" max="2" width="6.140625" customWidth="1"/>
    <col min="8" max="8" width="30.85546875" customWidth="1"/>
    <col min="9" max="9" width="9.140625" hidden="1" customWidth="1"/>
    <col min="10" max="11" width="17.140625" hidden="1" customWidth="1"/>
    <col min="12" max="12" width="21.5703125" customWidth="1"/>
    <col min="13" max="13" width="21.28515625" customWidth="1"/>
    <col min="24" max="24" width="15.42578125" customWidth="1"/>
  </cols>
  <sheetData>
    <row r="1" spans="2:13" ht="32.25" customHeight="1" x14ac:dyDescent="0.2">
      <c r="M1" s="7"/>
    </row>
    <row r="2" spans="2:13" ht="14.25" x14ac:dyDescent="0.2">
      <c r="B2" s="196" t="s">
        <v>78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2:13" ht="15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29.25" customHeight="1" thickBot="1" x14ac:dyDescent="0.25">
      <c r="B4" s="32" t="s">
        <v>36</v>
      </c>
      <c r="C4" s="197" t="s">
        <v>3</v>
      </c>
      <c r="D4" s="198"/>
      <c r="E4" s="198"/>
      <c r="F4" s="198"/>
      <c r="G4" s="198"/>
      <c r="H4" s="198"/>
      <c r="I4" s="199"/>
      <c r="J4" s="33" t="s">
        <v>19</v>
      </c>
      <c r="K4" s="66" t="s">
        <v>30</v>
      </c>
      <c r="L4" s="68" t="s">
        <v>43</v>
      </c>
      <c r="M4" s="34" t="s">
        <v>79</v>
      </c>
    </row>
    <row r="5" spans="2:13" ht="15" customHeight="1" thickTop="1" x14ac:dyDescent="0.25">
      <c r="B5" s="203" t="s">
        <v>4</v>
      </c>
      <c r="C5" s="200" t="s">
        <v>52</v>
      </c>
      <c r="D5" s="201"/>
      <c r="E5" s="201"/>
      <c r="F5" s="201"/>
      <c r="G5" s="201"/>
      <c r="H5" s="202"/>
      <c r="I5" s="38"/>
      <c r="J5" s="14" t="e">
        <f>#REF!</f>
        <v>#REF!</v>
      </c>
      <c r="K5" s="67" t="e">
        <f>#REF!</f>
        <v>#REF!</v>
      </c>
      <c r="L5" s="69">
        <f>SUM(L6:L6)</f>
        <v>400000</v>
      </c>
      <c r="M5" s="97">
        <v>400000</v>
      </c>
    </row>
    <row r="6" spans="2:13" ht="15" customHeight="1" x14ac:dyDescent="0.25">
      <c r="B6" s="204"/>
      <c r="C6" s="205" t="s">
        <v>35</v>
      </c>
      <c r="D6" s="206"/>
      <c r="E6" s="206"/>
      <c r="F6" s="206"/>
      <c r="G6" s="206"/>
      <c r="H6" s="207"/>
      <c r="I6" s="39"/>
      <c r="J6" s="15">
        <v>30000</v>
      </c>
      <c r="K6" s="15">
        <v>30000</v>
      </c>
      <c r="L6" s="70">
        <v>400000</v>
      </c>
      <c r="M6" s="52">
        <v>400000</v>
      </c>
    </row>
    <row r="7" spans="2:13" ht="17.25" customHeight="1" x14ac:dyDescent="0.2">
      <c r="B7" s="192" t="s">
        <v>6</v>
      </c>
      <c r="C7" s="208" t="s">
        <v>70</v>
      </c>
      <c r="D7" s="209"/>
      <c r="E7" s="209"/>
      <c r="F7" s="209"/>
      <c r="G7" s="209"/>
      <c r="H7" s="209"/>
      <c r="I7" s="210"/>
      <c r="J7" s="16" t="e">
        <f>J8+#REF!</f>
        <v>#REF!</v>
      </c>
      <c r="K7" s="16" t="e">
        <f>K8+#REF!</f>
        <v>#REF!</v>
      </c>
      <c r="L7" s="71">
        <v>1600000</v>
      </c>
      <c r="M7" s="98">
        <v>1489000</v>
      </c>
    </row>
    <row r="8" spans="2:13" ht="15" x14ac:dyDescent="0.2">
      <c r="B8" s="192"/>
      <c r="C8" s="182" t="s">
        <v>35</v>
      </c>
      <c r="D8" s="182"/>
      <c r="E8" s="182"/>
      <c r="F8" s="182"/>
      <c r="G8" s="182"/>
      <c r="H8" s="182"/>
      <c r="I8" s="182"/>
      <c r="J8" s="17">
        <v>1750000</v>
      </c>
      <c r="K8" s="17">
        <v>2732000</v>
      </c>
      <c r="L8" s="72">
        <v>1600000</v>
      </c>
      <c r="M8" s="53">
        <v>1489000</v>
      </c>
    </row>
    <row r="9" spans="2:13" ht="15" x14ac:dyDescent="0.2">
      <c r="B9" s="183" t="s">
        <v>7</v>
      </c>
      <c r="C9" s="208" t="s">
        <v>53</v>
      </c>
      <c r="D9" s="209"/>
      <c r="E9" s="209"/>
      <c r="F9" s="209"/>
      <c r="G9" s="209"/>
      <c r="H9" s="209"/>
      <c r="I9" s="210"/>
      <c r="J9" s="16" t="e">
        <f>J10+#REF!</f>
        <v>#REF!</v>
      </c>
      <c r="K9" s="16" t="e">
        <f>K10+#REF!</f>
        <v>#REF!</v>
      </c>
      <c r="L9" s="71">
        <v>1300000</v>
      </c>
      <c r="M9" s="98">
        <v>1300000</v>
      </c>
    </row>
    <row r="10" spans="2:13" ht="15" x14ac:dyDescent="0.2">
      <c r="B10" s="184"/>
      <c r="C10" s="182" t="s">
        <v>35</v>
      </c>
      <c r="D10" s="182"/>
      <c r="E10" s="182"/>
      <c r="F10" s="182"/>
      <c r="G10" s="182"/>
      <c r="H10" s="182"/>
      <c r="I10" s="182"/>
      <c r="J10" s="17">
        <v>1750000</v>
      </c>
      <c r="K10" s="17">
        <v>2732000</v>
      </c>
      <c r="L10" s="72">
        <v>1300000</v>
      </c>
      <c r="M10" s="53">
        <v>1300000</v>
      </c>
    </row>
    <row r="11" spans="2:13" ht="15" x14ac:dyDescent="0.2">
      <c r="B11" s="183" t="s">
        <v>8</v>
      </c>
      <c r="C11" s="208" t="s">
        <v>54</v>
      </c>
      <c r="D11" s="209"/>
      <c r="E11" s="209"/>
      <c r="F11" s="209"/>
      <c r="G11" s="209"/>
      <c r="H11" s="209"/>
      <c r="I11" s="210"/>
      <c r="J11" s="16" t="e">
        <f>J12+#REF!</f>
        <v>#REF!</v>
      </c>
      <c r="K11" s="16" t="e">
        <f>K12+#REF!</f>
        <v>#REF!</v>
      </c>
      <c r="L11" s="71">
        <v>400000</v>
      </c>
      <c r="M11" s="98">
        <v>400000</v>
      </c>
    </row>
    <row r="12" spans="2:13" ht="15" x14ac:dyDescent="0.2">
      <c r="B12" s="184"/>
      <c r="C12" s="182" t="s">
        <v>35</v>
      </c>
      <c r="D12" s="182"/>
      <c r="E12" s="182"/>
      <c r="F12" s="182"/>
      <c r="G12" s="182"/>
      <c r="H12" s="182"/>
      <c r="I12" s="182"/>
      <c r="J12" s="17">
        <v>1750000</v>
      </c>
      <c r="K12" s="17">
        <v>2732000</v>
      </c>
      <c r="L12" s="72">
        <v>400000</v>
      </c>
      <c r="M12" s="53">
        <v>400000</v>
      </c>
    </row>
    <row r="13" spans="2:13" ht="18.95" customHeight="1" x14ac:dyDescent="0.2">
      <c r="B13" s="192" t="s">
        <v>9</v>
      </c>
      <c r="C13" s="185" t="s">
        <v>55</v>
      </c>
      <c r="D13" s="185"/>
      <c r="E13" s="185"/>
      <c r="F13" s="185"/>
      <c r="G13" s="185"/>
      <c r="H13" s="185"/>
      <c r="I13" s="185"/>
      <c r="J13" s="16">
        <f>J14</f>
        <v>367000</v>
      </c>
      <c r="K13" s="16">
        <f>K14</f>
        <v>364000</v>
      </c>
      <c r="L13" s="71">
        <f>L14</f>
        <v>810000</v>
      </c>
      <c r="M13" s="54">
        <v>960000</v>
      </c>
    </row>
    <row r="14" spans="2:13" ht="15.75" thickBot="1" x14ac:dyDescent="0.25">
      <c r="B14" s="183"/>
      <c r="C14" s="186" t="s">
        <v>35</v>
      </c>
      <c r="D14" s="186"/>
      <c r="E14" s="186"/>
      <c r="F14" s="186"/>
      <c r="G14" s="186"/>
      <c r="H14" s="186"/>
      <c r="I14" s="186"/>
      <c r="J14" s="26">
        <v>367000</v>
      </c>
      <c r="K14" s="26">
        <v>364000</v>
      </c>
      <c r="L14" s="73">
        <v>810000</v>
      </c>
      <c r="M14" s="55">
        <v>960000</v>
      </c>
    </row>
    <row r="15" spans="2:13" ht="18.95" customHeight="1" thickTop="1" thickBot="1" x14ac:dyDescent="0.25">
      <c r="B15" s="193" t="s">
        <v>16</v>
      </c>
      <c r="C15" s="194"/>
      <c r="D15" s="194"/>
      <c r="E15" s="194"/>
      <c r="F15" s="194"/>
      <c r="G15" s="194"/>
      <c r="H15" s="194"/>
      <c r="I15" s="195"/>
      <c r="J15" s="40" t="e">
        <f>J5+#REF!+J7+#REF!+J9+#REF!+J11+J13</f>
        <v>#REF!</v>
      </c>
      <c r="K15" s="40" t="e">
        <f>K5+#REF!+K7+#REF!+K9+#REF!+K11+K13</f>
        <v>#REF!</v>
      </c>
      <c r="L15" s="74">
        <f>SUM(L5+L7+L9+L11+L13)</f>
        <v>4510000</v>
      </c>
      <c r="M15" s="101">
        <f>SUM(M5+M7+M9+M11+M13)</f>
        <v>4549000</v>
      </c>
    </row>
    <row r="16" spans="2:13" ht="16.5" thickTop="1" thickBot="1" x14ac:dyDescent="0.25">
      <c r="B16" s="187" t="s">
        <v>34</v>
      </c>
      <c r="C16" s="188"/>
      <c r="D16" s="188"/>
      <c r="E16" s="188"/>
      <c r="F16" s="188"/>
      <c r="G16" s="188"/>
      <c r="H16" s="189"/>
      <c r="I16" s="35"/>
      <c r="J16" s="36"/>
      <c r="K16" s="36"/>
      <c r="L16" s="75">
        <v>-2024135</v>
      </c>
      <c r="M16" s="63">
        <f>M15-L15</f>
        <v>39000</v>
      </c>
    </row>
    <row r="17" spans="2:13" ht="32.25" customHeight="1" thickTop="1" x14ac:dyDescent="0.2">
      <c r="B17" s="190" t="s">
        <v>27</v>
      </c>
      <c r="C17" s="191"/>
      <c r="D17" s="191"/>
      <c r="E17" s="191"/>
      <c r="F17" s="191"/>
      <c r="G17" s="191"/>
      <c r="H17" s="191"/>
      <c r="I17" s="37"/>
      <c r="J17" s="27" t="e">
        <f>investicije!J45+'kapitalne pomoći'!J15</f>
        <v>#REF!</v>
      </c>
      <c r="K17" s="64" t="e">
        <f>investicije!K45+'kapitalne pomoći'!K15</f>
        <v>#REF!</v>
      </c>
      <c r="L17" s="65">
        <f>investicije!L45+'kapitalne pomoći'!L15</f>
        <v>100968630</v>
      </c>
      <c r="M17" s="56">
        <v>107311105</v>
      </c>
    </row>
    <row r="18" spans="2:13" ht="23.25" customHeight="1" x14ac:dyDescent="0.25">
      <c r="B18" s="6"/>
      <c r="C18" s="6"/>
      <c r="D18" s="6"/>
      <c r="E18" s="6"/>
      <c r="F18" s="6"/>
      <c r="G18" s="6"/>
      <c r="H18" s="6"/>
      <c r="I18" s="6"/>
      <c r="J18" s="5"/>
      <c r="K18" s="5"/>
      <c r="L18" s="8"/>
    </row>
  </sheetData>
  <sheetProtection selectLockedCells="1" selectUnlockedCells="1"/>
  <mergeCells count="20">
    <mergeCell ref="B7:B8"/>
    <mergeCell ref="C7:I7"/>
    <mergeCell ref="C8:I8"/>
    <mergeCell ref="C9:I9"/>
    <mergeCell ref="B2:M2"/>
    <mergeCell ref="C4:I4"/>
    <mergeCell ref="C5:H5"/>
    <mergeCell ref="B5:B6"/>
    <mergeCell ref="C6:H6"/>
    <mergeCell ref="B17:H17"/>
    <mergeCell ref="B13:B14"/>
    <mergeCell ref="C12:I12"/>
    <mergeCell ref="B11:B12"/>
    <mergeCell ref="B15:I15"/>
    <mergeCell ref="C11:I11"/>
    <mergeCell ref="C10:I10"/>
    <mergeCell ref="B9:B10"/>
    <mergeCell ref="C13:I13"/>
    <mergeCell ref="C14:I14"/>
    <mergeCell ref="B16:H16"/>
  </mergeCells>
  <phoneticPr fontId="0" type="noConversion"/>
  <pageMargins left="0.15748031496062992" right="0.15748031496062992" top="0" bottom="0.19685039370078741" header="0.11811023622047245" footer="0.11811023622047245"/>
  <pageSetup paperSize="9" scale="95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63"/>
  <sheetViews>
    <sheetView view="pageBreakPreview" zoomScale="60" zoomScaleNormal="90" workbookViewId="0">
      <selection activeCell="D3" sqref="D3:M3"/>
    </sheetView>
  </sheetViews>
  <sheetFormatPr defaultRowHeight="12.75" x14ac:dyDescent="0.2"/>
  <cols>
    <col min="1" max="1" width="7.28515625" customWidth="1"/>
    <col min="2" max="2" width="8" customWidth="1"/>
    <col min="9" max="9" width="15.140625" customWidth="1"/>
    <col min="10" max="11" width="24.7109375" hidden="1" customWidth="1"/>
    <col min="12" max="12" width="32.7109375" customWidth="1"/>
    <col min="13" max="13" width="37.140625" customWidth="1"/>
    <col min="14" max="14" width="9.140625" customWidth="1"/>
  </cols>
  <sheetData>
    <row r="1" spans="2:13" x14ac:dyDescent="0.2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3" ht="15" x14ac:dyDescent="0.25">
      <c r="B2" s="22"/>
      <c r="C2" s="22"/>
      <c r="D2" s="18" t="s">
        <v>84</v>
      </c>
      <c r="E2" s="18"/>
      <c r="F2" s="18"/>
      <c r="G2" s="18"/>
      <c r="H2" s="22"/>
      <c r="I2" s="22"/>
      <c r="J2" s="22"/>
      <c r="K2" s="22"/>
      <c r="L2" s="22"/>
      <c r="M2" s="22"/>
    </row>
    <row r="3" spans="2:13" ht="15" x14ac:dyDescent="0.25">
      <c r="B3" s="4"/>
      <c r="C3" s="4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2:13" ht="15" x14ac:dyDescent="0.25">
      <c r="B4" s="4"/>
      <c r="C4" s="4"/>
      <c r="D4" s="18" t="s">
        <v>26</v>
      </c>
      <c r="E4" s="18"/>
      <c r="F4" s="18"/>
      <c r="G4" s="18"/>
      <c r="H4" s="18"/>
      <c r="I4" s="4"/>
      <c r="J4" s="4"/>
      <c r="K4" s="4"/>
      <c r="L4" s="4"/>
      <c r="M4" s="4"/>
    </row>
    <row r="5" spans="2:13" ht="14.25" x14ac:dyDescent="0.2">
      <c r="B5" s="28" t="s">
        <v>18</v>
      </c>
      <c r="C5" s="307" t="s">
        <v>3</v>
      </c>
      <c r="D5" s="308"/>
      <c r="E5" s="308"/>
      <c r="F5" s="308"/>
      <c r="G5" s="308"/>
      <c r="H5" s="308"/>
      <c r="I5" s="309"/>
      <c r="J5" s="30" t="s">
        <v>25</v>
      </c>
      <c r="K5" s="29" t="s">
        <v>30</v>
      </c>
      <c r="L5" s="304" t="s">
        <v>43</v>
      </c>
      <c r="M5" s="253" t="s">
        <v>72</v>
      </c>
    </row>
    <row r="6" spans="2:13" ht="15" thickBot="1" x14ac:dyDescent="0.25">
      <c r="B6" s="42" t="s">
        <v>17</v>
      </c>
      <c r="C6" s="310"/>
      <c r="D6" s="311"/>
      <c r="E6" s="311"/>
      <c r="F6" s="311"/>
      <c r="G6" s="311"/>
      <c r="H6" s="311"/>
      <c r="I6" s="312"/>
      <c r="J6" s="41">
        <v>2015</v>
      </c>
      <c r="K6" s="43">
        <v>2015</v>
      </c>
      <c r="L6" s="305"/>
      <c r="M6" s="254"/>
    </row>
    <row r="7" spans="2:13" ht="12.75" customHeight="1" thickTop="1" x14ac:dyDescent="0.2">
      <c r="B7" s="267" t="s">
        <v>4</v>
      </c>
      <c r="C7" s="258" t="s">
        <v>68</v>
      </c>
      <c r="D7" s="259"/>
      <c r="E7" s="259"/>
      <c r="F7" s="259"/>
      <c r="G7" s="259"/>
      <c r="H7" s="259"/>
      <c r="I7" s="260"/>
      <c r="J7" s="261" t="e">
        <f>investicije!J8+investicije!J20+investicije!J21+investicije!J28+investicije!#REF!+investicije!#REF!+'kapitalne pomoći'!J12+'kapitalne pomoći'!#REF!</f>
        <v>#REF!</v>
      </c>
      <c r="K7" s="266" t="e">
        <f>investicije!K8+investicije!K15+investicije!K20+investicije!K21+investicije!K28+investicije!#REF!+investicije!#REF!+'kapitalne pomoći'!K12+'kapitalne pomoći'!M1</f>
        <v>#REF!</v>
      </c>
      <c r="L7" s="268">
        <v>27716400.039999999</v>
      </c>
      <c r="M7" s="277">
        <v>25587005</v>
      </c>
    </row>
    <row r="8" spans="2:13" ht="14.25" customHeight="1" x14ac:dyDescent="0.2">
      <c r="B8" s="241"/>
      <c r="C8" s="235"/>
      <c r="D8" s="236"/>
      <c r="E8" s="236"/>
      <c r="F8" s="236"/>
      <c r="G8" s="236"/>
      <c r="H8" s="236"/>
      <c r="I8" s="237"/>
      <c r="J8" s="262"/>
      <c r="K8" s="243"/>
      <c r="L8" s="269"/>
      <c r="M8" s="242"/>
    </row>
    <row r="9" spans="2:13" ht="12.75" customHeight="1" x14ac:dyDescent="0.2">
      <c r="B9" s="183" t="s">
        <v>6</v>
      </c>
      <c r="C9" s="229" t="s">
        <v>57</v>
      </c>
      <c r="D9" s="230"/>
      <c r="E9" s="230"/>
      <c r="F9" s="230"/>
      <c r="G9" s="230"/>
      <c r="H9" s="230"/>
      <c r="I9" s="231"/>
      <c r="J9" s="262" t="e">
        <f>investicije!J18+investicije!#REF!+investicije!J33+investicije!J41+investicije!J43+investicije!#REF!+investicije!#REF!+investicije!#REF!+'kapitalne pomoći'!#REF!+'kapitalne pomoći'!#REF!+'kapitalne pomoći'!J8+'kapitalne pomoći'!#REF!+'kapitalne pomoći'!J10+'kapitalne pomoći'!#REF!+'kapitalne pomoći'!J14</f>
        <v>#REF!</v>
      </c>
      <c r="K9" s="243" t="e">
        <f>investicije!#REF!+investicije!#REF!+investicije!K33+investicije!K41+investicije!K43+investicije!#REF!+'kapitalne pomoći'!#REF!+'kapitalne pomoći'!#REF!+'kapitalne pomoći'!K8+'kapitalne pomoći'!#REF!+'kapitalne pomoći'!K10+'kapitalne pomoći'!K14+'kapitalne pomoći'!#REF!</f>
        <v>#REF!</v>
      </c>
      <c r="L9" s="269">
        <v>26670867.390000001</v>
      </c>
      <c r="M9" s="242">
        <v>38774048</v>
      </c>
    </row>
    <row r="10" spans="2:13" ht="15" customHeight="1" x14ac:dyDescent="0.2">
      <c r="B10" s="184"/>
      <c r="C10" s="232"/>
      <c r="D10" s="233"/>
      <c r="E10" s="233"/>
      <c r="F10" s="233"/>
      <c r="G10" s="233"/>
      <c r="H10" s="233"/>
      <c r="I10" s="234"/>
      <c r="J10" s="262"/>
      <c r="K10" s="243"/>
      <c r="L10" s="269"/>
      <c r="M10" s="242"/>
    </row>
    <row r="11" spans="2:13" ht="6.75" hidden="1" customHeight="1" x14ac:dyDescent="0.2">
      <c r="B11" s="241"/>
      <c r="C11" s="235"/>
      <c r="D11" s="236"/>
      <c r="E11" s="236"/>
      <c r="F11" s="236"/>
      <c r="G11" s="236"/>
      <c r="H11" s="236"/>
      <c r="I11" s="237"/>
      <c r="J11" s="262"/>
      <c r="K11" s="243"/>
      <c r="L11" s="269"/>
      <c r="M11" s="242"/>
    </row>
    <row r="12" spans="2:13" ht="26.25" customHeight="1" x14ac:dyDescent="0.2">
      <c r="B12" s="11" t="s">
        <v>7</v>
      </c>
      <c r="C12" s="211" t="s">
        <v>21</v>
      </c>
      <c r="D12" s="212"/>
      <c r="E12" s="212"/>
      <c r="F12" s="212"/>
      <c r="G12" s="212"/>
      <c r="H12" s="212"/>
      <c r="I12" s="213"/>
      <c r="J12" s="44"/>
      <c r="K12" s="77"/>
      <c r="L12" s="78">
        <v>14000000</v>
      </c>
      <c r="M12" s="57">
        <v>14000000</v>
      </c>
    </row>
    <row r="13" spans="2:13" ht="12.75" customHeight="1" x14ac:dyDescent="0.2">
      <c r="B13" s="183" t="s">
        <v>8</v>
      </c>
      <c r="C13" s="229" t="s">
        <v>20</v>
      </c>
      <c r="D13" s="230"/>
      <c r="E13" s="230"/>
      <c r="F13" s="230"/>
      <c r="G13" s="230"/>
      <c r="H13" s="230"/>
      <c r="I13" s="231"/>
      <c r="J13" s="275" t="e">
        <f>'kapitalne pomoći'!#REF!</f>
        <v>#REF!</v>
      </c>
      <c r="K13" s="298" t="e">
        <f>investicije!#REF!+'kapitalne pomoći'!#REF!</f>
        <v>#REF!</v>
      </c>
      <c r="L13" s="270">
        <v>13603506</v>
      </c>
      <c r="M13" s="281">
        <v>13188174</v>
      </c>
    </row>
    <row r="14" spans="2:13" ht="15.75" customHeight="1" x14ac:dyDescent="0.2">
      <c r="B14" s="184"/>
      <c r="C14" s="232"/>
      <c r="D14" s="233"/>
      <c r="E14" s="233"/>
      <c r="F14" s="233"/>
      <c r="G14" s="233"/>
      <c r="H14" s="233"/>
      <c r="I14" s="234"/>
      <c r="J14" s="276"/>
      <c r="K14" s="299"/>
      <c r="L14" s="271"/>
      <c r="M14" s="281"/>
    </row>
    <row r="15" spans="2:13" ht="18.75" hidden="1" customHeight="1" x14ac:dyDescent="0.2">
      <c r="B15" s="184"/>
      <c r="C15" s="232"/>
      <c r="D15" s="233"/>
      <c r="E15" s="233"/>
      <c r="F15" s="233"/>
      <c r="G15" s="233"/>
      <c r="H15" s="233"/>
      <c r="I15" s="234"/>
      <c r="J15" s="21"/>
      <c r="K15" s="31"/>
      <c r="L15" s="270"/>
      <c r="M15" s="281"/>
    </row>
    <row r="16" spans="2:13" ht="21" hidden="1" customHeight="1" x14ac:dyDescent="0.2">
      <c r="B16" s="241"/>
      <c r="C16" s="235"/>
      <c r="D16" s="236"/>
      <c r="E16" s="236"/>
      <c r="F16" s="236"/>
      <c r="G16" s="236"/>
      <c r="H16" s="236"/>
      <c r="I16" s="237"/>
      <c r="J16" s="21"/>
      <c r="K16" s="76"/>
      <c r="L16" s="271"/>
      <c r="M16" s="281"/>
    </row>
    <row r="17" spans="2:13" ht="12.75" customHeight="1" x14ac:dyDescent="0.2">
      <c r="B17" s="183" t="s">
        <v>9</v>
      </c>
      <c r="C17" s="229" t="s">
        <v>67</v>
      </c>
      <c r="D17" s="230"/>
      <c r="E17" s="230"/>
      <c r="F17" s="230"/>
      <c r="G17" s="230"/>
      <c r="H17" s="230"/>
      <c r="I17" s="231"/>
      <c r="J17" s="262" t="e">
        <f>investicije!#REF!+investicije!#REF!+investicije!#REF!+investicije!#REF!+investicije!#REF!+investicije!#REF!+'kapitalne pomoći'!#REF!</f>
        <v>#REF!</v>
      </c>
      <c r="K17" s="243" t="e">
        <f>investicije!#REF!+'kapitalne pomoći'!#REF!</f>
        <v>#REF!</v>
      </c>
      <c r="L17" s="269">
        <v>12962856.57</v>
      </c>
      <c r="M17" s="242">
        <v>9346878</v>
      </c>
    </row>
    <row r="18" spans="2:13" ht="12.75" customHeight="1" x14ac:dyDescent="0.2">
      <c r="B18" s="241"/>
      <c r="C18" s="235"/>
      <c r="D18" s="236"/>
      <c r="E18" s="236"/>
      <c r="F18" s="236"/>
      <c r="G18" s="236"/>
      <c r="H18" s="236"/>
      <c r="I18" s="237"/>
      <c r="J18" s="262"/>
      <c r="K18" s="243"/>
      <c r="L18" s="269"/>
      <c r="M18" s="242"/>
    </row>
    <row r="19" spans="2:13" ht="27" customHeight="1" x14ac:dyDescent="0.2">
      <c r="B19" s="99" t="s">
        <v>10</v>
      </c>
      <c r="C19" s="211" t="s">
        <v>22</v>
      </c>
      <c r="D19" s="212"/>
      <c r="E19" s="212"/>
      <c r="F19" s="212"/>
      <c r="G19" s="212"/>
      <c r="H19" s="212"/>
      <c r="I19" s="213"/>
      <c r="J19" s="44" t="e">
        <f>investicije!J31+investicije!#REF!+'kapitalne pomoći'!#REF!</f>
        <v>#REF!</v>
      </c>
      <c r="K19" s="102" t="e">
        <f>investicije!K31+'kapitalne pomoći'!#REF!</f>
        <v>#REF!</v>
      </c>
      <c r="L19" s="78">
        <v>6000000</v>
      </c>
      <c r="M19" s="100">
        <v>6400000</v>
      </c>
    </row>
    <row r="20" spans="2:13" ht="28.5" customHeight="1" thickBot="1" x14ac:dyDescent="0.25">
      <c r="B20" s="47" t="s">
        <v>11</v>
      </c>
      <c r="C20" s="292" t="s">
        <v>58</v>
      </c>
      <c r="D20" s="293"/>
      <c r="E20" s="293"/>
      <c r="F20" s="293"/>
      <c r="G20" s="293"/>
      <c r="H20" s="293"/>
      <c r="I20" s="294"/>
      <c r="J20" s="103"/>
      <c r="K20" s="104"/>
      <c r="L20" s="105">
        <v>15000</v>
      </c>
      <c r="M20" s="58">
        <v>15000</v>
      </c>
    </row>
    <row r="21" spans="2:13" ht="24.75" customHeight="1" thickTop="1" x14ac:dyDescent="0.2">
      <c r="B21" s="238" t="s">
        <v>42</v>
      </c>
      <c r="C21" s="239"/>
      <c r="D21" s="239"/>
      <c r="E21" s="239"/>
      <c r="F21" s="239"/>
      <c r="G21" s="239"/>
      <c r="H21" s="239"/>
      <c r="I21" s="240"/>
      <c r="J21" s="51" t="e">
        <f>J7+J9+J13+J17+J19+#REF!</f>
        <v>#REF!</v>
      </c>
      <c r="K21" s="51" t="e">
        <f>K7+K9+K13+K17+K19+#REF!</f>
        <v>#REF!</v>
      </c>
      <c r="L21" s="79">
        <f>SUM(L7:L20)</f>
        <v>100968630</v>
      </c>
      <c r="M21" s="151">
        <f>SUM(M7:M20)</f>
        <v>107311105</v>
      </c>
    </row>
    <row r="22" spans="2:13" ht="10.5" customHeight="1" x14ac:dyDescent="0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2:13" ht="12.75" hidden="1" customHeight="1" x14ac:dyDescent="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2:13" ht="2.25" customHeight="1" x14ac:dyDescent="0.2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2:13" ht="12.75" hidden="1" customHeight="1" x14ac:dyDescent="0.25">
      <c r="B25" s="22"/>
      <c r="C25" s="22"/>
      <c r="D25" s="303"/>
      <c r="E25" s="303"/>
      <c r="F25" s="303"/>
      <c r="G25" s="303"/>
      <c r="H25" s="303"/>
      <c r="I25" s="303"/>
      <c r="J25" s="303"/>
      <c r="K25" s="303"/>
      <c r="L25" s="303"/>
      <c r="M25" s="303"/>
    </row>
    <row r="26" spans="2:13" ht="5.25" customHeight="1" x14ac:dyDescent="0.25">
      <c r="B26" s="22"/>
      <c r="C26" s="22"/>
      <c r="D26" s="303"/>
      <c r="E26" s="303"/>
      <c r="F26" s="303"/>
      <c r="G26" s="303"/>
      <c r="H26" s="303"/>
      <c r="I26" s="303"/>
      <c r="J26" s="303"/>
      <c r="K26" s="303"/>
      <c r="L26" s="303"/>
      <c r="M26" s="303"/>
    </row>
    <row r="27" spans="2:13" ht="15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2:13" ht="14.25" customHeight="1" x14ac:dyDescent="0.2">
      <c r="B28" s="28" t="s">
        <v>18</v>
      </c>
      <c r="C28" s="307" t="s">
        <v>3</v>
      </c>
      <c r="D28" s="308"/>
      <c r="E28" s="308"/>
      <c r="F28" s="308"/>
      <c r="G28" s="308"/>
      <c r="H28" s="308"/>
      <c r="I28" s="309"/>
      <c r="J28" s="30" t="s">
        <v>19</v>
      </c>
      <c r="K28" s="29" t="s">
        <v>30</v>
      </c>
      <c r="L28" s="304" t="s">
        <v>43</v>
      </c>
      <c r="M28" s="253" t="s">
        <v>72</v>
      </c>
    </row>
    <row r="29" spans="2:13" ht="15" customHeight="1" thickBot="1" x14ac:dyDescent="0.25">
      <c r="B29" s="42" t="s">
        <v>17</v>
      </c>
      <c r="C29" s="313"/>
      <c r="D29" s="314"/>
      <c r="E29" s="314"/>
      <c r="F29" s="314"/>
      <c r="G29" s="314"/>
      <c r="H29" s="314"/>
      <c r="I29" s="315"/>
      <c r="J29" s="30">
        <v>2015</v>
      </c>
      <c r="K29" s="43">
        <v>2015</v>
      </c>
      <c r="L29" s="305"/>
      <c r="M29" s="254"/>
    </row>
    <row r="30" spans="2:13" ht="12.75" customHeight="1" thickTop="1" x14ac:dyDescent="0.2">
      <c r="B30" s="245" t="s">
        <v>4</v>
      </c>
      <c r="C30" s="217" t="s">
        <v>40</v>
      </c>
      <c r="D30" s="218"/>
      <c r="E30" s="218"/>
      <c r="F30" s="218"/>
      <c r="G30" s="218"/>
      <c r="H30" s="218"/>
      <c r="I30" s="219"/>
      <c r="J30" s="250">
        <f>investicije!J7+investicije!J14</f>
        <v>5116504</v>
      </c>
      <c r="K30" s="250">
        <f>investicije!K7+investicije!K14</f>
        <v>6415250</v>
      </c>
      <c r="L30" s="300">
        <v>46926170</v>
      </c>
      <c r="M30" s="277">
        <v>52202616</v>
      </c>
    </row>
    <row r="31" spans="2:13" ht="16.5" customHeight="1" x14ac:dyDescent="0.2">
      <c r="B31" s="192"/>
      <c r="C31" s="220"/>
      <c r="D31" s="221"/>
      <c r="E31" s="221"/>
      <c r="F31" s="221"/>
      <c r="G31" s="221"/>
      <c r="H31" s="221"/>
      <c r="I31" s="222"/>
      <c r="J31" s="251"/>
      <c r="K31" s="251"/>
      <c r="L31" s="301"/>
      <c r="M31" s="264"/>
    </row>
    <row r="32" spans="2:13" ht="12.75" customHeight="1" x14ac:dyDescent="0.2">
      <c r="B32" s="192" t="s">
        <v>6</v>
      </c>
      <c r="C32" s="223" t="s">
        <v>23</v>
      </c>
      <c r="D32" s="224"/>
      <c r="E32" s="224"/>
      <c r="F32" s="224"/>
      <c r="G32" s="224"/>
      <c r="H32" s="224"/>
      <c r="I32" s="225"/>
      <c r="J32" s="247" t="e">
        <f>investicije!J19+investicije!J25+investicije!#REF!+investicije!#REF!+investicije!J30+investicije!#REF!+investicije!#REF!</f>
        <v>#REF!</v>
      </c>
      <c r="K32" s="247" t="e">
        <f>investicije!K19+investicije!K25+investicije!#REF!+investicije!#REF!+investicije!K30+investicije!#REF!+investicije!#REF!</f>
        <v>#REF!</v>
      </c>
      <c r="L32" s="278">
        <v>21500000</v>
      </c>
      <c r="M32" s="242">
        <v>21500000</v>
      </c>
    </row>
    <row r="33" spans="2:19" ht="12.75" customHeight="1" x14ac:dyDescent="0.2">
      <c r="B33" s="192"/>
      <c r="C33" s="226"/>
      <c r="D33" s="227"/>
      <c r="E33" s="227"/>
      <c r="F33" s="227"/>
      <c r="G33" s="227"/>
      <c r="H33" s="227"/>
      <c r="I33" s="228"/>
      <c r="J33" s="248"/>
      <c r="K33" s="248"/>
      <c r="L33" s="302"/>
      <c r="M33" s="263"/>
    </row>
    <row r="34" spans="2:19" ht="2.25" customHeight="1" x14ac:dyDescent="0.2">
      <c r="B34" s="192"/>
      <c r="C34" s="220"/>
      <c r="D34" s="221"/>
      <c r="E34" s="221"/>
      <c r="F34" s="221"/>
      <c r="G34" s="221"/>
      <c r="H34" s="221"/>
      <c r="I34" s="222"/>
      <c r="J34" s="249"/>
      <c r="K34" s="249"/>
      <c r="L34" s="280"/>
      <c r="M34" s="263"/>
    </row>
    <row r="35" spans="2:19" ht="24" customHeight="1" x14ac:dyDescent="0.2">
      <c r="B35" s="192" t="s">
        <v>7</v>
      </c>
      <c r="C35" s="223" t="s">
        <v>28</v>
      </c>
      <c r="D35" s="224"/>
      <c r="E35" s="224"/>
      <c r="F35" s="224"/>
      <c r="G35" s="224"/>
      <c r="H35" s="224"/>
      <c r="I35" s="225"/>
      <c r="J35" s="247" t="e">
        <f>investicije!J32+investicije!J36+investicije!#REF!</f>
        <v>#REF!</v>
      </c>
      <c r="K35" s="247" t="e">
        <f>investicije!K32+investicije!K36</f>
        <v>#REF!</v>
      </c>
      <c r="L35" s="278">
        <v>14041158</v>
      </c>
      <c r="M35" s="242">
        <v>14719537</v>
      </c>
    </row>
    <row r="36" spans="2:19" ht="19.5" hidden="1" customHeight="1" x14ac:dyDescent="0.2">
      <c r="B36" s="192"/>
      <c r="C36" s="226"/>
      <c r="D36" s="227"/>
      <c r="E36" s="227"/>
      <c r="F36" s="227"/>
      <c r="G36" s="227"/>
      <c r="H36" s="227"/>
      <c r="I36" s="228"/>
      <c r="J36" s="252"/>
      <c r="K36" s="252"/>
      <c r="L36" s="279"/>
      <c r="M36" s="264"/>
    </row>
    <row r="37" spans="2:19" ht="23.25" hidden="1" customHeight="1" x14ac:dyDescent="0.2">
      <c r="B37" s="192"/>
      <c r="C37" s="226"/>
      <c r="D37" s="227"/>
      <c r="E37" s="227"/>
      <c r="F37" s="227"/>
      <c r="G37" s="227"/>
      <c r="H37" s="227"/>
      <c r="I37" s="228"/>
      <c r="J37" s="12"/>
      <c r="K37" s="23"/>
      <c r="L37" s="280"/>
      <c r="M37" s="264"/>
    </row>
    <row r="38" spans="2:19" ht="1.5" customHeight="1" x14ac:dyDescent="0.2">
      <c r="B38" s="192"/>
      <c r="C38" s="220"/>
      <c r="D38" s="221"/>
      <c r="E38" s="221"/>
      <c r="F38" s="221"/>
      <c r="G38" s="221"/>
      <c r="H38" s="221"/>
      <c r="I38" s="222"/>
      <c r="J38" s="13"/>
      <c r="K38" s="19"/>
      <c r="L38" s="81"/>
      <c r="M38" s="264"/>
    </row>
    <row r="39" spans="2:19" ht="12.75" customHeight="1" x14ac:dyDescent="0.2">
      <c r="B39" s="192" t="s">
        <v>8</v>
      </c>
      <c r="C39" s="223" t="s">
        <v>60</v>
      </c>
      <c r="D39" s="224"/>
      <c r="E39" s="224"/>
      <c r="F39" s="224"/>
      <c r="G39" s="224"/>
      <c r="H39" s="224"/>
      <c r="I39" s="225"/>
      <c r="J39" s="247" t="e">
        <f>investicije!J42+investicije!#REF!</f>
        <v>#REF!</v>
      </c>
      <c r="K39" s="247" t="e">
        <f>investicije!K42+investicije!#REF!+investicije!#REF!</f>
        <v>#REF!</v>
      </c>
      <c r="L39" s="278">
        <v>13223302</v>
      </c>
      <c r="M39" s="242">
        <v>13200106</v>
      </c>
    </row>
    <row r="40" spans="2:19" ht="18.75" customHeight="1" x14ac:dyDescent="0.2">
      <c r="B40" s="192"/>
      <c r="C40" s="220"/>
      <c r="D40" s="221"/>
      <c r="E40" s="221"/>
      <c r="F40" s="221"/>
      <c r="G40" s="221"/>
      <c r="H40" s="221"/>
      <c r="I40" s="222"/>
      <c r="J40" s="251"/>
      <c r="K40" s="251"/>
      <c r="L40" s="301"/>
      <c r="M40" s="264"/>
    </row>
    <row r="41" spans="2:19" ht="27" customHeight="1" x14ac:dyDescent="0.2">
      <c r="B41" s="99" t="s">
        <v>9</v>
      </c>
      <c r="C41" s="295" t="s">
        <v>69</v>
      </c>
      <c r="D41" s="296"/>
      <c r="E41" s="296"/>
      <c r="F41" s="296"/>
      <c r="G41" s="296"/>
      <c r="H41" s="296"/>
      <c r="I41" s="297"/>
      <c r="J41" s="12"/>
      <c r="K41" s="12"/>
      <c r="L41" s="81">
        <v>420000</v>
      </c>
      <c r="M41" s="100">
        <v>640600</v>
      </c>
    </row>
    <row r="42" spans="2:19" ht="30.75" customHeight="1" thickBot="1" x14ac:dyDescent="0.25">
      <c r="B42" s="47" t="s">
        <v>10</v>
      </c>
      <c r="C42" s="255" t="s">
        <v>29</v>
      </c>
      <c r="D42" s="256"/>
      <c r="E42" s="256"/>
      <c r="F42" s="256"/>
      <c r="G42" s="256"/>
      <c r="H42" s="256"/>
      <c r="I42" s="257"/>
      <c r="J42" s="48"/>
      <c r="K42" s="48"/>
      <c r="L42" s="82">
        <v>348000</v>
      </c>
      <c r="M42" s="58">
        <v>499246</v>
      </c>
      <c r="S42" t="s">
        <v>56</v>
      </c>
    </row>
    <row r="43" spans="2:19" ht="15" hidden="1" customHeight="1" x14ac:dyDescent="0.2">
      <c r="B43" s="45"/>
      <c r="C43" s="246"/>
      <c r="D43" s="246"/>
      <c r="E43" s="246"/>
      <c r="F43" s="246"/>
      <c r="G43" s="246"/>
      <c r="H43" s="246"/>
      <c r="I43" s="246"/>
      <c r="J43" s="46"/>
      <c r="K43" s="23"/>
      <c r="L43" s="80"/>
      <c r="M43" s="59"/>
    </row>
    <row r="44" spans="2:19" ht="23.25" customHeight="1" thickTop="1" x14ac:dyDescent="0.2">
      <c r="B44" s="244" t="s">
        <v>15</v>
      </c>
      <c r="C44" s="244"/>
      <c r="D44" s="244"/>
      <c r="E44" s="244"/>
      <c r="F44" s="244"/>
      <c r="G44" s="244"/>
      <c r="H44" s="244"/>
      <c r="I44" s="244"/>
      <c r="J44" s="49" t="e">
        <f>J30+J32+J35+J39+#REF!+J43</f>
        <v>#REF!</v>
      </c>
      <c r="K44" s="49" t="e">
        <f>K30+K32+K35+K39+#REF!+K43</f>
        <v>#REF!</v>
      </c>
      <c r="L44" s="83">
        <f>SUM(L30:L42)</f>
        <v>96458630</v>
      </c>
      <c r="M44" s="60">
        <f>SUM(M30:M42)</f>
        <v>102762105</v>
      </c>
    </row>
    <row r="45" spans="2:19" ht="18" customHeight="1" x14ac:dyDescent="0.2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22"/>
    </row>
    <row r="46" spans="2:19" ht="15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9" ht="14.25" customHeight="1" x14ac:dyDescent="0.2">
      <c r="B47" s="28" t="s">
        <v>18</v>
      </c>
      <c r="C47" s="307" t="s">
        <v>3</v>
      </c>
      <c r="D47" s="308"/>
      <c r="E47" s="308"/>
      <c r="F47" s="308"/>
      <c r="G47" s="308"/>
      <c r="H47" s="308"/>
      <c r="I47" s="309"/>
      <c r="J47" s="30" t="s">
        <v>19</v>
      </c>
      <c r="K47" s="29" t="s">
        <v>30</v>
      </c>
      <c r="L47" s="304" t="s">
        <v>43</v>
      </c>
      <c r="M47" s="253" t="s">
        <v>72</v>
      </c>
    </row>
    <row r="48" spans="2:19" ht="15" customHeight="1" thickBot="1" x14ac:dyDescent="0.25">
      <c r="B48" s="42" t="s">
        <v>17</v>
      </c>
      <c r="C48" s="316"/>
      <c r="D48" s="317"/>
      <c r="E48" s="317"/>
      <c r="F48" s="317"/>
      <c r="G48" s="317"/>
      <c r="H48" s="317"/>
      <c r="I48" s="318"/>
      <c r="J48" s="30">
        <v>2015</v>
      </c>
      <c r="K48" s="43">
        <v>2015</v>
      </c>
      <c r="L48" s="306"/>
      <c r="M48" s="254"/>
    </row>
    <row r="49" spans="2:13" ht="23.25" customHeight="1" thickTop="1" x14ac:dyDescent="0.2">
      <c r="B49" s="89" t="s">
        <v>4</v>
      </c>
      <c r="C49" s="215" t="s">
        <v>59</v>
      </c>
      <c r="D49" s="215"/>
      <c r="E49" s="215"/>
      <c r="F49" s="215"/>
      <c r="G49" s="215"/>
      <c r="H49" s="215"/>
      <c r="I49" s="215"/>
      <c r="J49" s="90" t="e">
        <f>'kapitalne pomoći'!$J$5</f>
        <v>#REF!</v>
      </c>
      <c r="K49" s="91" t="e">
        <f>'kapitalne pomoći'!$J$5</f>
        <v>#REF!</v>
      </c>
      <c r="L49" s="92">
        <v>1700000</v>
      </c>
      <c r="M49" s="93">
        <v>1700000</v>
      </c>
    </row>
    <row r="50" spans="2:13" ht="9" customHeight="1" x14ac:dyDescent="0.2">
      <c r="B50" s="283" t="s">
        <v>6</v>
      </c>
      <c r="C50" s="216" t="s">
        <v>62</v>
      </c>
      <c r="D50" s="216"/>
      <c r="E50" s="216"/>
      <c r="F50" s="216"/>
      <c r="G50" s="216"/>
      <c r="H50" s="216"/>
      <c r="I50" s="216"/>
      <c r="J50" s="214" t="e">
        <f>'kapitalne pomoći'!$J$7</f>
        <v>#REF!</v>
      </c>
      <c r="K50" s="273" t="e">
        <f>'kapitalne pomoći'!K7</f>
        <v>#REF!</v>
      </c>
      <c r="L50" s="286">
        <v>1600000</v>
      </c>
      <c r="M50" s="272">
        <v>1489000</v>
      </c>
    </row>
    <row r="51" spans="2:13" ht="10.5" customHeight="1" x14ac:dyDescent="0.2">
      <c r="B51" s="283"/>
      <c r="C51" s="216"/>
      <c r="D51" s="216"/>
      <c r="E51" s="216"/>
      <c r="F51" s="216"/>
      <c r="G51" s="216"/>
      <c r="H51" s="216"/>
      <c r="I51" s="216"/>
      <c r="J51" s="214"/>
      <c r="K51" s="273"/>
      <c r="L51" s="286"/>
      <c r="M51" s="272"/>
    </row>
    <row r="52" spans="2:13" ht="6.75" customHeight="1" x14ac:dyDescent="0.2">
      <c r="B52" s="283"/>
      <c r="C52" s="216"/>
      <c r="D52" s="216"/>
      <c r="E52" s="216"/>
      <c r="F52" s="216"/>
      <c r="G52" s="216"/>
      <c r="H52" s="216"/>
      <c r="I52" s="216"/>
      <c r="J52" s="214"/>
      <c r="K52" s="273"/>
      <c r="L52" s="286"/>
      <c r="M52" s="272"/>
    </row>
    <row r="53" spans="2:13" ht="27.75" customHeight="1" x14ac:dyDescent="0.2">
      <c r="B53" s="283" t="s">
        <v>7</v>
      </c>
      <c r="C53" s="216" t="s">
        <v>24</v>
      </c>
      <c r="D53" s="216"/>
      <c r="E53" s="216"/>
      <c r="F53" s="216"/>
      <c r="G53" s="216"/>
      <c r="H53" s="216"/>
      <c r="I53" s="216"/>
      <c r="J53" s="25" t="e">
        <f>'kapitalne pomoći'!$J$9</f>
        <v>#REF!</v>
      </c>
      <c r="K53" s="84" t="e">
        <f>'kapitalne pomoći'!$J$9</f>
        <v>#REF!</v>
      </c>
      <c r="L53" s="286">
        <v>810000</v>
      </c>
      <c r="M53" s="272">
        <v>960000</v>
      </c>
    </row>
    <row r="54" spans="2:13" ht="10.5" hidden="1" customHeight="1" x14ac:dyDescent="0.2">
      <c r="B54" s="283"/>
      <c r="C54" s="216"/>
      <c r="D54" s="216"/>
      <c r="E54" s="216"/>
      <c r="F54" s="216"/>
      <c r="G54" s="216"/>
      <c r="H54" s="216"/>
      <c r="I54" s="216"/>
      <c r="J54" s="25"/>
      <c r="K54" s="85"/>
      <c r="L54" s="290"/>
      <c r="M54" s="272"/>
    </row>
    <row r="55" spans="2:13" ht="11.25" hidden="1" customHeight="1" x14ac:dyDescent="0.2">
      <c r="B55" s="283"/>
      <c r="C55" s="216"/>
      <c r="D55" s="216"/>
      <c r="E55" s="216"/>
      <c r="F55" s="216"/>
      <c r="G55" s="216"/>
      <c r="H55" s="216"/>
      <c r="I55" s="216"/>
      <c r="J55" s="25"/>
      <c r="K55" s="85"/>
      <c r="L55" s="290"/>
      <c r="M55" s="272"/>
    </row>
    <row r="56" spans="2:13" ht="12.75" hidden="1" customHeight="1" x14ac:dyDescent="0.2">
      <c r="B56" s="283"/>
      <c r="C56" s="216"/>
      <c r="D56" s="216"/>
      <c r="E56" s="216"/>
      <c r="F56" s="216"/>
      <c r="G56" s="216"/>
      <c r="H56" s="216"/>
      <c r="I56" s="216"/>
      <c r="J56" s="25" t="e">
        <f>'kapitalne pomoći'!#REF!</f>
        <v>#REF!</v>
      </c>
      <c r="K56" s="85"/>
      <c r="L56" s="95"/>
      <c r="M56" s="272"/>
    </row>
    <row r="57" spans="2:13" ht="12.75" hidden="1" customHeight="1" x14ac:dyDescent="0.2">
      <c r="B57" s="20"/>
      <c r="C57" s="216"/>
      <c r="D57" s="216"/>
      <c r="E57" s="216"/>
      <c r="F57" s="216"/>
      <c r="G57" s="216"/>
      <c r="H57" s="216"/>
      <c r="I57" s="216"/>
      <c r="J57" s="25"/>
      <c r="K57" s="86"/>
      <c r="L57" s="94"/>
      <c r="M57" s="61"/>
    </row>
    <row r="58" spans="2:13" ht="11.25" hidden="1" customHeight="1" x14ac:dyDescent="0.2">
      <c r="B58" s="20"/>
      <c r="C58" s="216"/>
      <c r="D58" s="216"/>
      <c r="E58" s="216"/>
      <c r="F58" s="216"/>
      <c r="G58" s="216"/>
      <c r="H58" s="216"/>
      <c r="I58" s="216"/>
      <c r="J58" s="25"/>
      <c r="K58" s="86"/>
      <c r="L58" s="96"/>
      <c r="M58" s="61"/>
    </row>
    <row r="59" spans="2:13" ht="12.75" customHeight="1" x14ac:dyDescent="0.2">
      <c r="B59" s="283" t="s">
        <v>8</v>
      </c>
      <c r="C59" s="287" t="s">
        <v>61</v>
      </c>
      <c r="D59" s="287"/>
      <c r="E59" s="287"/>
      <c r="F59" s="287"/>
      <c r="G59" s="287"/>
      <c r="H59" s="287"/>
      <c r="I59" s="287"/>
      <c r="J59" s="214">
        <f>'kapitalne pomoći'!$J$13</f>
        <v>367000</v>
      </c>
      <c r="K59" s="273">
        <f>'kapitalne pomoći'!K13</f>
        <v>364000</v>
      </c>
      <c r="L59" s="286">
        <v>400000</v>
      </c>
      <c r="M59" s="272">
        <v>400000</v>
      </c>
    </row>
    <row r="60" spans="2:13" ht="12.75" customHeight="1" thickBot="1" x14ac:dyDescent="0.25">
      <c r="B60" s="284"/>
      <c r="C60" s="288"/>
      <c r="D60" s="288"/>
      <c r="E60" s="288"/>
      <c r="F60" s="288"/>
      <c r="G60" s="288"/>
      <c r="H60" s="288"/>
      <c r="I60" s="288"/>
      <c r="J60" s="285"/>
      <c r="K60" s="274"/>
      <c r="L60" s="289"/>
      <c r="M60" s="291"/>
    </row>
    <row r="61" spans="2:13" ht="24" customHeight="1" thickTop="1" x14ac:dyDescent="0.2">
      <c r="B61" s="282" t="s">
        <v>16</v>
      </c>
      <c r="C61" s="282"/>
      <c r="D61" s="282"/>
      <c r="E61" s="282"/>
      <c r="F61" s="282"/>
      <c r="G61" s="282"/>
      <c r="H61" s="282"/>
      <c r="I61" s="282"/>
      <c r="J61" s="50" t="e">
        <f>#REF!+J49+J50+J53+J56+#REF!+J59+#REF!</f>
        <v>#REF!</v>
      </c>
      <c r="K61" s="87" t="e">
        <f>#REF!+K49+K50+K53+K56+#REF!+K59+#REF!</f>
        <v>#REF!</v>
      </c>
      <c r="L61" s="88">
        <f>SUM(L49:L60)</f>
        <v>4510000</v>
      </c>
      <c r="M61" s="62">
        <f>SUM(M49:M60)</f>
        <v>4549000</v>
      </c>
    </row>
    <row r="62" spans="2:13" ht="12.75" customHeight="1" x14ac:dyDescent="0.2"/>
    <row r="63" spans="2:13" ht="12.75" customHeight="1" x14ac:dyDescent="0.2"/>
  </sheetData>
  <sheetProtection selectLockedCells="1" selectUnlockedCells="1"/>
  <mergeCells count="88">
    <mergeCell ref="L47:L48"/>
    <mergeCell ref="L17:L18"/>
    <mergeCell ref="C5:I6"/>
    <mergeCell ref="C28:I29"/>
    <mergeCell ref="C47:I48"/>
    <mergeCell ref="L39:L40"/>
    <mergeCell ref="K30:K31"/>
    <mergeCell ref="J17:J18"/>
    <mergeCell ref="B61:I61"/>
    <mergeCell ref="B59:B60"/>
    <mergeCell ref="C58:I58"/>
    <mergeCell ref="J59:J60"/>
    <mergeCell ref="L50:L52"/>
    <mergeCell ref="K50:K52"/>
    <mergeCell ref="B53:B56"/>
    <mergeCell ref="C59:I60"/>
    <mergeCell ref="L59:L60"/>
    <mergeCell ref="L53:L55"/>
    <mergeCell ref="B50:B52"/>
    <mergeCell ref="C57:I57"/>
    <mergeCell ref="M53:M56"/>
    <mergeCell ref="K59:K60"/>
    <mergeCell ref="J13:J14"/>
    <mergeCell ref="J39:J40"/>
    <mergeCell ref="M7:M8"/>
    <mergeCell ref="M50:M52"/>
    <mergeCell ref="L35:L37"/>
    <mergeCell ref="M13:M16"/>
    <mergeCell ref="K35:K36"/>
    <mergeCell ref="K39:K40"/>
    <mergeCell ref="M59:M60"/>
    <mergeCell ref="K17:K18"/>
    <mergeCell ref="M39:M40"/>
    <mergeCell ref="K13:K14"/>
    <mergeCell ref="L30:L31"/>
    <mergeCell ref="L32:L34"/>
    <mergeCell ref="D3:M3"/>
    <mergeCell ref="B13:B16"/>
    <mergeCell ref="B39:B40"/>
    <mergeCell ref="K7:K8"/>
    <mergeCell ref="B7:B8"/>
    <mergeCell ref="B9:B11"/>
    <mergeCell ref="C17:I18"/>
    <mergeCell ref="L7:L8"/>
    <mergeCell ref="L13:L14"/>
    <mergeCell ref="L9:L11"/>
    <mergeCell ref="C20:I20"/>
    <mergeCell ref="C19:I19"/>
    <mergeCell ref="B32:B34"/>
    <mergeCell ref="B35:B38"/>
    <mergeCell ref="D25:M26"/>
    <mergeCell ref="K32:K34"/>
    <mergeCell ref="M5:M6"/>
    <mergeCell ref="M28:M29"/>
    <mergeCell ref="M47:M48"/>
    <mergeCell ref="C42:I42"/>
    <mergeCell ref="C7:I8"/>
    <mergeCell ref="C9:I11"/>
    <mergeCell ref="J7:J8"/>
    <mergeCell ref="M32:M34"/>
    <mergeCell ref="M35:M38"/>
    <mergeCell ref="J9:J11"/>
    <mergeCell ref="C41:I41"/>
    <mergeCell ref="L15:L16"/>
    <mergeCell ref="M30:M31"/>
    <mergeCell ref="M17:M18"/>
    <mergeCell ref="L5:L6"/>
    <mergeCell ref="L28:L29"/>
    <mergeCell ref="M9:M11"/>
    <mergeCell ref="K9:K11"/>
    <mergeCell ref="B44:I44"/>
    <mergeCell ref="B30:B31"/>
    <mergeCell ref="C43:I43"/>
    <mergeCell ref="C39:I40"/>
    <mergeCell ref="J32:J34"/>
    <mergeCell ref="C35:I38"/>
    <mergeCell ref="J30:J31"/>
    <mergeCell ref="J35:J36"/>
    <mergeCell ref="C53:I56"/>
    <mergeCell ref="C32:I34"/>
    <mergeCell ref="C13:I16"/>
    <mergeCell ref="B21:I21"/>
    <mergeCell ref="B17:B18"/>
    <mergeCell ref="C12:I12"/>
    <mergeCell ref="J50:J52"/>
    <mergeCell ref="C49:I49"/>
    <mergeCell ref="C50:I52"/>
    <mergeCell ref="C30:I31"/>
  </mergeCells>
  <phoneticPr fontId="0" type="noConversion"/>
  <pageMargins left="0.15748031496062992" right="0.15748031496062992" top="0.19685039370078741" bottom="0.19685039370078741" header="0.11811023622047245" footer="0.11811023622047245"/>
  <pageSetup paperSize="9" scale="75" firstPageNumber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J1" sqref="J1:K65536"/>
    </sheetView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investicije</vt:lpstr>
      <vt:lpstr>kapitalne pomoći</vt:lpstr>
      <vt:lpstr>Struktura financiranja</vt:lpstr>
      <vt:lpstr>List1</vt:lpstr>
      <vt:lpstr>'Struktura financiranja'!Podrucje_ispisa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Gorički</dc:creator>
  <cp:lastModifiedBy>Zvonko Tušek</cp:lastModifiedBy>
  <cp:lastPrinted>2018-06-15T10:49:25Z</cp:lastPrinted>
  <dcterms:created xsi:type="dcterms:W3CDTF">2012-07-02T05:55:25Z</dcterms:created>
  <dcterms:modified xsi:type="dcterms:W3CDTF">2018-07-06T07:35:01Z</dcterms:modified>
</cp:coreProperties>
</file>