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385" activeTab="0"/>
  </bookViews>
  <sheets>
    <sheet name="investicije" sheetId="1" r:id="rId1"/>
    <sheet name="kapitalne pomoći" sheetId="2" r:id="rId2"/>
    <sheet name="Struktura financiranja" sheetId="3" r:id="rId3"/>
  </sheets>
  <definedNames/>
  <calcPr fullCalcOnLoad="1"/>
</workbook>
</file>

<file path=xl/comments3.xml><?xml version="1.0" encoding="utf-8"?>
<comments xmlns="http://schemas.openxmlformats.org/spreadsheetml/2006/main">
  <authors>
    <author>Igor</author>
  </authors>
  <commentList>
    <comment ref="C12" authorId="0">
      <text>
        <r>
          <rPr>
            <b/>
            <sz val="8"/>
            <rFont val="Tahoma"/>
            <family val="2"/>
          </rPr>
          <t>Igor: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<sst xmlns="http://schemas.openxmlformats.org/spreadsheetml/2006/main" count="142" uniqueCount="82">
  <si>
    <t>REPUBLIKA HRVATSKA</t>
  </si>
  <si>
    <t>Krapinsko-zagorska županija</t>
  </si>
  <si>
    <t>Županijska skupština</t>
  </si>
  <si>
    <t>O P I S</t>
  </si>
  <si>
    <t>1.</t>
  </si>
  <si>
    <t>- decentralizirana sredstva</t>
  </si>
  <si>
    <t>2.</t>
  </si>
  <si>
    <t>DODATNA ULAGANJA U ZDRAVSTVU (građevinski objekti)</t>
  </si>
  <si>
    <t>3.</t>
  </si>
  <si>
    <t>- sredstva JLS</t>
  </si>
  <si>
    <t>4.</t>
  </si>
  <si>
    <t>5.</t>
  </si>
  <si>
    <t>6.</t>
  </si>
  <si>
    <t>7.</t>
  </si>
  <si>
    <t>OPREMA - VRTIĆ I MALA ŠKOLA</t>
  </si>
  <si>
    <t>8.</t>
  </si>
  <si>
    <t>OPREMA KZŽ</t>
  </si>
  <si>
    <t>DODATNA ULAGANJA KZŽ (građevinski objekti)</t>
  </si>
  <si>
    <t>UKUPNO INVESTICIJE</t>
  </si>
  <si>
    <t>- Fond za zaštitu okoliša i energetsku učinkovitost</t>
  </si>
  <si>
    <t>KAPITALNE POMOĆI I DONACIJE U ŠKOLSTVU</t>
  </si>
  <si>
    <t>KAPITALNE POMOĆI I DONACIJE U KULTURI</t>
  </si>
  <si>
    <t>UKUPNO KAPITALNE POMOĆI I DONACIJE</t>
  </si>
  <si>
    <t>br.</t>
  </si>
  <si>
    <t xml:space="preserve">Red. </t>
  </si>
  <si>
    <t>PLAN</t>
  </si>
  <si>
    <t>DECENTRALIZIRANA SREDSTVA</t>
  </si>
  <si>
    <t>SREDSTVA FZOEU-a</t>
  </si>
  <si>
    <t>SREDSTVA JEDINICA LOKALNE SAMOUPRAVE</t>
  </si>
  <si>
    <t>SREDSTVA DRŽAVNOG PRORAČUNA</t>
  </si>
  <si>
    <t>KOMUNALNA INFRASTRUKTURA</t>
  </si>
  <si>
    <t>ZAŠTITA OKOLIŠA</t>
  </si>
  <si>
    <t>KULTURA</t>
  </si>
  <si>
    <t xml:space="preserve">PLAN </t>
  </si>
  <si>
    <t>STRUKTURA IZVORA FINANCIRANJA</t>
  </si>
  <si>
    <t>UKUPNO KAPITALNE POMOĆI,  DONACIJE I INVESTICIJE</t>
  </si>
  <si>
    <t xml:space="preserve">ZDRAVSTVO </t>
  </si>
  <si>
    <t>SREDSTVA ZA RAD UPRAVNIH TIJELA</t>
  </si>
  <si>
    <t>I IZMJENA PLANA</t>
  </si>
  <si>
    <t>- decentralizirana sredstva - prijevozna sredstva</t>
  </si>
  <si>
    <t>KAPITALNE POMOĆI  I DONACIJE U GOSPODARSTVU I PROMETU</t>
  </si>
  <si>
    <t>RAZLIKA (investicija tekuće godine u odnosu na prethodu)</t>
  </si>
  <si>
    <t xml:space="preserve"> - decentralizirana sredstva - osnovne škole</t>
  </si>
  <si>
    <t xml:space="preserve"> - decentralizirana sredstva - ulaganje u ostalu opremu, knjige </t>
  </si>
  <si>
    <t xml:space="preserve">IZGRADNJA, ADAPT. I DOGR. ŠKOLSKIH OBJEKATA - O.Š. </t>
  </si>
  <si>
    <t>OPREMA ZA ŠKOLE I ULAG. U RAČ. PROGRAME, POMAGALA</t>
  </si>
  <si>
    <t>IZGRADNJA, ADAPT. I DOGR. ŠKOLSKIH OBJEKATA - S.Š.</t>
  </si>
  <si>
    <t>RAZLIKA (kapitalne pomoći tekuće godine u odnosu na prethodnu)</t>
  </si>
  <si>
    <t xml:space="preserve">R. br. </t>
  </si>
  <si>
    <t>PLAN 2017.</t>
  </si>
  <si>
    <t>OPREMA ZA ZDRAVSTVO I PRIJEVOZNA SREDSTVA</t>
  </si>
  <si>
    <t>- decentralizirana sredstva - medicinska, laboratorijska i ostala oprema</t>
  </si>
  <si>
    <t>- EU sredstva (prijenos preko nadležnog ministarstva)</t>
  </si>
  <si>
    <t>9.</t>
  </si>
  <si>
    <t>- sredstva Državnog proračuna (OŠ Kr. T.)</t>
  </si>
  <si>
    <t>KAPITALNE POMOĆI - KOMUN. INFRASTR.-VODOOPSKRBA</t>
  </si>
  <si>
    <t>- sredstva Državnog proračuna</t>
  </si>
  <si>
    <t>EU SREDSTVA (pprijenos preko nadležnog ministarstva)</t>
  </si>
  <si>
    <t>OBRAZOVANJE (ŠKOLE)</t>
  </si>
  <si>
    <t>POSLOVNO-TEHNOLOŠKI INKUBATOR</t>
  </si>
  <si>
    <t>GOSPODARSTVO I PROMET</t>
  </si>
  <si>
    <t>- sredstava Državnog proračuna</t>
  </si>
  <si>
    <t>SVEUKUPNO INVESTICIJE I KAPITALNE POMOĆI I DONACIJE</t>
  </si>
  <si>
    <t>KAPITALNE POMOĆI - ZAŠTITA OKOLIŠA</t>
  </si>
  <si>
    <t xml:space="preserve">I. IZMJENA PLANA  RAZVOJNIH PROGRAMA - INVESTICIJE </t>
  </si>
  <si>
    <t>I. IZMJENA PLANA ZA 2017.</t>
  </si>
  <si>
    <t xml:space="preserve"> - decentralizirana sredstva - srednje škole i učenički domovi</t>
  </si>
  <si>
    <t>- opći prihodi i primici</t>
  </si>
  <si>
    <t xml:space="preserve">- opći prihodi i primici </t>
  </si>
  <si>
    <t>- opći prihodi i primici (oprema, strojevi, uređaji, prava, programi)</t>
  </si>
  <si>
    <t>- opći prihodi i primici (prijevozna sredstva u cestovnom prometu)</t>
  </si>
  <si>
    <t>- opći prihodi i primici (oprema)</t>
  </si>
  <si>
    <t>- opći prihodi i primici (objekti u okviru projekta "Putevi orhideja")</t>
  </si>
  <si>
    <t>10.</t>
  </si>
  <si>
    <t>OPREMA ZAVODA ZA PROSTORNO UREĐENJE</t>
  </si>
  <si>
    <t xml:space="preserve"> -opći prihodi i primici (poduzetnički inkubator, adaptacija zgrade)</t>
  </si>
  <si>
    <t xml:space="preserve"> I. IZMJENA PLANA RAZVOJNIH PROGRAMA - KAPITALNE POMOĆI I DONACIJE  </t>
  </si>
  <si>
    <t>- EU sredstva - prijenos preko nadležnog ministarstva (poduzetnički inkubator)</t>
  </si>
  <si>
    <t>OPR. I GRAĐ. OBJ. ZA J.U. ZA UPRAV. ZAŠ. PRIR. VRIJ. NA PODR. KZŽ</t>
  </si>
  <si>
    <t xml:space="preserve">OPĆI PRIHODI I PRIMICI </t>
  </si>
  <si>
    <t>PRORAČUNSKI KORISNICI (ZAVOD; J.U.)</t>
  </si>
  <si>
    <t xml:space="preserve">I. IZMJENA PLANA RAZVOJNIH PROGRAMA 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</si>
</sst>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14.&quot;"/>
    <numFmt numFmtId="165" formatCode="#,##0.0"/>
    <numFmt numFmtId="166" formatCode="_-* #,##0.0\ _k_n_-;\-* #,##0.0\ _k_n_-;_-* &quot;-&quot;??\ _k_n_-;_-@_-"/>
    <numFmt numFmtId="167" formatCode="_-* #,##0\ _k_n_-;\-* #,##0\ _k_n_-;_-* &quot;-&quot;??\ _k_n_-;_-@_-"/>
    <numFmt numFmtId="168" formatCode="_-* #,##0.000\ _k_n_-;\-* #,##0.000\ _k_n_-;_-* &quot;-&quot;??\ _k_n_-;_-@_-"/>
    <numFmt numFmtId="169" formatCode="_-* #,##0.0000\ _k_n_-;\-* #,##0.0000\ _k_n_-;_-* &quot;-&quot;??\ _k_n_-;_-@_-"/>
  </numFmts>
  <fonts count="53"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sz val="10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9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 style="double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>
        <color indexed="8"/>
      </top>
      <bottom style="thin">
        <color indexed="8"/>
      </bottom>
    </border>
    <border>
      <left style="double"/>
      <right style="thin"/>
      <top style="thin">
        <color indexed="8"/>
      </top>
      <bottom style="thin">
        <color indexed="8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>
        <color indexed="8"/>
      </top>
      <bottom>
        <color indexed="63"/>
      </bottom>
    </border>
    <border>
      <left style="double"/>
      <right style="thin"/>
      <top style="double">
        <color indexed="8"/>
      </top>
      <bottom style="double">
        <color indexed="8"/>
      </bottom>
    </border>
    <border>
      <left style="double"/>
      <right style="thin"/>
      <top>
        <color indexed="63"/>
      </top>
      <bottom style="thin">
        <color indexed="8"/>
      </bottom>
    </border>
    <border>
      <left style="double"/>
      <right style="thin">
        <color indexed="8"/>
      </right>
      <top style="double">
        <color indexed="8"/>
      </top>
      <bottom style="thin">
        <color indexed="8"/>
      </bottom>
    </border>
    <border>
      <left style="double"/>
      <right>
        <color indexed="63"/>
      </right>
      <top style="thin">
        <color indexed="8"/>
      </top>
      <bottom style="thin">
        <color indexed="8"/>
      </bottom>
    </border>
    <border>
      <left style="double"/>
      <right>
        <color indexed="63"/>
      </right>
      <top style="thin">
        <color indexed="8"/>
      </top>
      <bottom>
        <color indexed="63"/>
      </bottom>
    </border>
    <border>
      <left style="double"/>
      <right>
        <color indexed="63"/>
      </right>
      <top style="double">
        <color indexed="8"/>
      </top>
      <bottom style="double">
        <color indexed="8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double"/>
      <right>
        <color indexed="63"/>
      </right>
      <top style="double">
        <color indexed="8"/>
      </top>
      <bottom style="thin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>
        <color indexed="8"/>
      </bottom>
    </border>
    <border>
      <left style="double"/>
      <right style="thin"/>
      <top>
        <color indexed="63"/>
      </top>
      <bottom style="double">
        <color indexed="8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>
        <color indexed="8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9" fontId="0" fillId="0" borderId="0" applyFill="0" applyBorder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9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43" fontId="0" fillId="0" borderId="0" xfId="0" applyNumberFormat="1" applyAlignment="1">
      <alignment/>
    </xf>
    <xf numFmtId="167" fontId="0" fillId="0" borderId="0" xfId="61" applyNumberFormat="1" applyAlignment="1">
      <alignment/>
    </xf>
    <xf numFmtId="0" fontId="49" fillId="0" borderId="0" xfId="0" applyFont="1" applyAlignment="1">
      <alignment/>
    </xf>
    <xf numFmtId="3" fontId="2" fillId="0" borderId="10" xfId="0" applyNumberFormat="1" applyFont="1" applyBorder="1" applyAlignment="1">
      <alignment horizontal="right" vertical="center"/>
    </xf>
    <xf numFmtId="167" fontId="1" fillId="0" borderId="0" xfId="0" applyNumberFormat="1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43" fontId="4" fillId="33" borderId="14" xfId="61" applyFont="1" applyFill="1" applyBorder="1" applyAlignment="1">
      <alignment horizontal="right" vertical="distributed"/>
    </xf>
    <xf numFmtId="43" fontId="2" fillId="33" borderId="15" xfId="61" applyFont="1" applyFill="1" applyBorder="1" applyAlignment="1">
      <alignment horizontal="right" vertical="distributed"/>
    </xf>
    <xf numFmtId="43" fontId="4" fillId="0" borderId="15" xfId="61" applyFont="1" applyBorder="1" applyAlignment="1">
      <alignment horizontal="right" vertical="distributed"/>
    </xf>
    <xf numFmtId="43" fontId="2" fillId="0" borderId="15" xfId="61" applyFont="1" applyBorder="1" applyAlignment="1">
      <alignment horizontal="right" vertical="distributed"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50" fillId="0" borderId="0" xfId="0" applyFont="1" applyAlignment="1">
      <alignment/>
    </xf>
    <xf numFmtId="0" fontId="2" fillId="0" borderId="0" xfId="0" applyFont="1" applyBorder="1" applyAlignment="1">
      <alignment horizontal="right" vertical="center"/>
    </xf>
    <xf numFmtId="3" fontId="50" fillId="0" borderId="0" xfId="0" applyNumberFormat="1" applyFont="1" applyAlignment="1">
      <alignment/>
    </xf>
    <xf numFmtId="43" fontId="4" fillId="0" borderId="16" xfId="61" applyFont="1" applyBorder="1" applyAlignment="1">
      <alignment horizontal="center" vertical="justify"/>
    </xf>
    <xf numFmtId="43" fontId="2" fillId="0" borderId="17" xfId="61" applyFont="1" applyBorder="1" applyAlignment="1">
      <alignment horizontal="right" vertical="distributed"/>
    </xf>
    <xf numFmtId="3" fontId="4" fillId="34" borderId="18" xfId="0" applyNumberFormat="1" applyFont="1" applyFill="1" applyBorder="1" applyAlignment="1">
      <alignment horizontal="right" vertical="center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3" fontId="4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/>
    </xf>
    <xf numFmtId="3" fontId="2" fillId="35" borderId="10" xfId="0" applyNumberFormat="1" applyFont="1" applyFill="1" applyBorder="1" applyAlignment="1">
      <alignment horizontal="right" vertical="center"/>
    </xf>
    <xf numFmtId="3" fontId="2" fillId="0" borderId="23" xfId="0" applyNumberFormat="1" applyFont="1" applyBorder="1" applyAlignment="1">
      <alignment horizontal="right" vertical="center"/>
    </xf>
    <xf numFmtId="3" fontId="4" fillId="36" borderId="24" xfId="0" applyNumberFormat="1" applyFont="1" applyFill="1" applyBorder="1" applyAlignment="1">
      <alignment horizontal="right" vertical="center"/>
    </xf>
    <xf numFmtId="0" fontId="4" fillId="37" borderId="19" xfId="0" applyFont="1" applyFill="1" applyBorder="1" applyAlignment="1">
      <alignment horizontal="center" vertical="center" wrapText="1"/>
    </xf>
    <xf numFmtId="0" fontId="4" fillId="37" borderId="19" xfId="0" applyFont="1" applyFill="1" applyBorder="1" applyAlignment="1">
      <alignment horizontal="center" vertical="center"/>
    </xf>
    <xf numFmtId="0" fontId="4" fillId="37" borderId="21" xfId="0" applyFont="1" applyFill="1" applyBorder="1" applyAlignment="1">
      <alignment horizontal="center" vertical="justify"/>
    </xf>
    <xf numFmtId="49" fontId="4" fillId="36" borderId="25" xfId="0" applyNumberFormat="1" applyFont="1" applyFill="1" applyBorder="1" applyAlignment="1">
      <alignment vertical="center"/>
    </xf>
    <xf numFmtId="49" fontId="51" fillId="36" borderId="26" xfId="0" applyNumberFormat="1" applyFont="1" applyFill="1" applyBorder="1" applyAlignment="1">
      <alignment vertical="center"/>
    </xf>
    <xf numFmtId="0" fontId="2" fillId="35" borderId="14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43" fontId="2" fillId="38" borderId="26" xfId="61" applyFont="1" applyFill="1" applyBorder="1" applyAlignment="1">
      <alignment horizontal="right" vertical="distributed"/>
    </xf>
    <xf numFmtId="0" fontId="4" fillId="34" borderId="27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/>
    </xf>
    <xf numFmtId="3" fontId="4" fillId="0" borderId="29" xfId="0" applyNumberFormat="1" applyFont="1" applyBorder="1" applyAlignment="1">
      <alignment vertical="center"/>
    </xf>
    <xf numFmtId="0" fontId="2" fillId="33" borderId="30" xfId="0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right" vertical="center"/>
    </xf>
    <xf numFmtId="167" fontId="4" fillId="34" borderId="15" xfId="61" applyNumberFormat="1" applyFont="1" applyFill="1" applyBorder="1" applyAlignment="1">
      <alignment horizontal="right" vertical="justify"/>
    </xf>
    <xf numFmtId="43" fontId="4" fillId="34" borderId="33" xfId="61" applyFont="1" applyFill="1" applyBorder="1" applyAlignment="1">
      <alignment horizontal="center" vertical="center"/>
    </xf>
    <xf numFmtId="167" fontId="4" fillId="34" borderId="34" xfId="61" applyNumberFormat="1" applyFont="1" applyFill="1" applyBorder="1" applyAlignment="1">
      <alignment vertical="center"/>
    </xf>
    <xf numFmtId="4" fontId="2" fillId="33" borderId="18" xfId="61" applyNumberFormat="1" applyFont="1" applyFill="1" applyBorder="1" applyAlignment="1">
      <alignment horizontal="right" vertical="center"/>
    </xf>
    <xf numFmtId="4" fontId="2" fillId="33" borderId="10" xfId="61" applyNumberFormat="1" applyFont="1" applyFill="1" applyBorder="1" applyAlignment="1">
      <alignment horizontal="right" vertical="center"/>
    </xf>
    <xf numFmtId="4" fontId="2" fillId="0" borderId="10" xfId="61" applyNumberFormat="1" applyFont="1" applyBorder="1" applyAlignment="1">
      <alignment horizontal="right" vertical="center"/>
    </xf>
    <xf numFmtId="4" fontId="4" fillId="0" borderId="10" xfId="61" applyNumberFormat="1" applyFont="1" applyBorder="1" applyAlignment="1">
      <alignment horizontal="right" vertical="center"/>
    </xf>
    <xf numFmtId="4" fontId="2" fillId="0" borderId="23" xfId="61" applyNumberFormat="1" applyFont="1" applyBorder="1" applyAlignment="1">
      <alignment horizontal="right" vertical="center"/>
    </xf>
    <xf numFmtId="4" fontId="4" fillId="34" borderId="18" xfId="0" applyNumberFormat="1" applyFont="1" applyFill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 vertical="center"/>
    </xf>
    <xf numFmtId="4" fontId="4" fillId="0" borderId="31" xfId="0" applyNumberFormat="1" applyFont="1" applyBorder="1" applyAlignment="1">
      <alignment horizontal="right" vertical="center"/>
    </xf>
    <xf numFmtId="4" fontId="4" fillId="33" borderId="35" xfId="0" applyNumberFormat="1" applyFont="1" applyFill="1" applyBorder="1" applyAlignment="1">
      <alignment vertical="center"/>
    </xf>
    <xf numFmtId="4" fontId="4" fillId="34" borderId="10" xfId="0" applyNumberFormat="1" applyFont="1" applyFill="1" applyBorder="1" applyAlignment="1">
      <alignment horizontal="right" vertical="center"/>
    </xf>
    <xf numFmtId="4" fontId="4" fillId="0" borderId="16" xfId="61" applyNumberFormat="1" applyFont="1" applyBorder="1" applyAlignment="1">
      <alignment horizontal="right" vertical="center"/>
    </xf>
    <xf numFmtId="4" fontId="4" fillId="34" borderId="33" xfId="61" applyNumberFormat="1" applyFont="1" applyFill="1" applyBorder="1" applyAlignment="1">
      <alignment horizontal="right" vertical="center"/>
    </xf>
    <xf numFmtId="4" fontId="4" fillId="0" borderId="22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/>
    </xf>
    <xf numFmtId="4" fontId="4" fillId="35" borderId="10" xfId="0" applyNumberFormat="1" applyFont="1" applyFill="1" applyBorder="1" applyAlignment="1">
      <alignment horizontal="right" vertical="center"/>
    </xf>
    <xf numFmtId="4" fontId="2" fillId="35" borderId="10" xfId="0" applyNumberFormat="1" applyFont="1" applyFill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4" fontId="4" fillId="36" borderId="24" xfId="0" applyNumberFormat="1" applyFont="1" applyFill="1" applyBorder="1" applyAlignment="1">
      <alignment horizontal="right" vertical="center"/>
    </xf>
    <xf numFmtId="3" fontId="4" fillId="0" borderId="36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3" fontId="4" fillId="0" borderId="15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/>
    </xf>
    <xf numFmtId="3" fontId="4" fillId="35" borderId="15" xfId="0" applyNumberFormat="1" applyFont="1" applyFill="1" applyBorder="1" applyAlignment="1">
      <alignment horizontal="right" vertical="center"/>
    </xf>
    <xf numFmtId="3" fontId="2" fillId="35" borderId="15" xfId="0" applyNumberFormat="1" applyFont="1" applyFill="1" applyBorder="1" applyAlignment="1">
      <alignment horizontal="right" vertical="center"/>
    </xf>
    <xf numFmtId="3" fontId="2" fillId="0" borderId="17" xfId="0" applyNumberFormat="1" applyFont="1" applyBorder="1" applyAlignment="1">
      <alignment horizontal="right" vertical="center"/>
    </xf>
    <xf numFmtId="3" fontId="4" fillId="36" borderId="26" xfId="0" applyNumberFormat="1" applyFont="1" applyFill="1" applyBorder="1" applyAlignment="1">
      <alignment horizontal="right" vertical="center"/>
    </xf>
    <xf numFmtId="3" fontId="4" fillId="34" borderId="13" xfId="0" applyNumberFormat="1" applyFont="1" applyFill="1" applyBorder="1" applyAlignment="1">
      <alignment horizontal="right" vertical="center"/>
    </xf>
    <xf numFmtId="0" fontId="4" fillId="34" borderId="37" xfId="0" applyFont="1" applyFill="1" applyBorder="1" applyAlignment="1">
      <alignment horizontal="center" vertical="center" wrapText="1"/>
    </xf>
    <xf numFmtId="4" fontId="4" fillId="0" borderId="38" xfId="0" applyNumberFormat="1" applyFont="1" applyBorder="1" applyAlignment="1">
      <alignment horizontal="right" vertical="center"/>
    </xf>
    <xf numFmtId="4" fontId="2" fillId="0" borderId="39" xfId="0" applyNumberFormat="1" applyFont="1" applyBorder="1" applyAlignment="1">
      <alignment horizontal="right" vertical="center"/>
    </xf>
    <xf numFmtId="4" fontId="4" fillId="0" borderId="39" xfId="0" applyNumberFormat="1" applyFont="1" applyBorder="1" applyAlignment="1">
      <alignment horizontal="right" vertical="center"/>
    </xf>
    <xf numFmtId="4" fontId="2" fillId="0" borderId="39" xfId="0" applyNumberFormat="1" applyFont="1" applyBorder="1" applyAlignment="1">
      <alignment horizontal="right"/>
    </xf>
    <xf numFmtId="4" fontId="4" fillId="35" borderId="39" xfId="0" applyNumberFormat="1" applyFont="1" applyFill="1" applyBorder="1" applyAlignment="1">
      <alignment horizontal="right" vertical="center"/>
    </xf>
    <xf numFmtId="4" fontId="2" fillId="35" borderId="39" xfId="0" applyNumberFormat="1" applyFont="1" applyFill="1" applyBorder="1" applyAlignment="1">
      <alignment horizontal="right" vertical="center"/>
    </xf>
    <xf numFmtId="4" fontId="2" fillId="35" borderId="40" xfId="0" applyNumberFormat="1" applyFont="1" applyFill="1" applyBorder="1" applyAlignment="1">
      <alignment horizontal="right" vertical="center"/>
    </xf>
    <xf numFmtId="4" fontId="2" fillId="0" borderId="41" xfId="0" applyNumberFormat="1" applyFont="1" applyBorder="1" applyAlignment="1">
      <alignment horizontal="right" vertical="center"/>
    </xf>
    <xf numFmtId="4" fontId="4" fillId="36" borderId="42" xfId="0" applyNumberFormat="1" applyFont="1" applyFill="1" applyBorder="1" applyAlignment="1">
      <alignment horizontal="right" vertical="center"/>
    </xf>
    <xf numFmtId="4" fontId="4" fillId="34" borderId="43" xfId="0" applyNumberFormat="1" applyFont="1" applyFill="1" applyBorder="1" applyAlignment="1">
      <alignment horizontal="right" vertical="center"/>
    </xf>
    <xf numFmtId="0" fontId="4" fillId="37" borderId="20" xfId="0" applyFont="1" applyFill="1" applyBorder="1" applyAlignment="1">
      <alignment horizontal="center" vertical="justify"/>
    </xf>
    <xf numFmtId="43" fontId="4" fillId="33" borderId="36" xfId="61" applyFont="1" applyFill="1" applyBorder="1" applyAlignment="1">
      <alignment horizontal="right" vertical="distributed"/>
    </xf>
    <xf numFmtId="0" fontId="4" fillId="37" borderId="37" xfId="0" applyFont="1" applyFill="1" applyBorder="1" applyAlignment="1">
      <alignment horizontal="center" vertical="justify"/>
    </xf>
    <xf numFmtId="4" fontId="4" fillId="33" borderId="44" xfId="61" applyNumberFormat="1" applyFont="1" applyFill="1" applyBorder="1" applyAlignment="1">
      <alignment horizontal="right" vertical="distributed"/>
    </xf>
    <xf numFmtId="4" fontId="2" fillId="33" borderId="45" xfId="61" applyNumberFormat="1" applyFont="1" applyFill="1" applyBorder="1" applyAlignment="1">
      <alignment horizontal="right" vertical="distributed"/>
    </xf>
    <xf numFmtId="4" fontId="4" fillId="0" borderId="45" xfId="61" applyNumberFormat="1" applyFont="1" applyBorder="1" applyAlignment="1">
      <alignment horizontal="right" vertical="distributed"/>
    </xf>
    <xf numFmtId="4" fontId="2" fillId="0" borderId="45" xfId="61" applyNumberFormat="1" applyFont="1" applyBorder="1" applyAlignment="1">
      <alignment horizontal="right" vertical="distributed"/>
    </xf>
    <xf numFmtId="4" fontId="2" fillId="0" borderId="46" xfId="61" applyNumberFormat="1" applyFont="1" applyBorder="1" applyAlignment="1">
      <alignment horizontal="right" vertical="distributed"/>
    </xf>
    <xf numFmtId="4" fontId="4" fillId="38" borderId="47" xfId="61" applyNumberFormat="1" applyFont="1" applyFill="1" applyBorder="1" applyAlignment="1">
      <alignment horizontal="right" vertical="distributed"/>
    </xf>
    <xf numFmtId="4" fontId="4" fillId="36" borderId="47" xfId="0" applyNumberFormat="1" applyFont="1" applyFill="1" applyBorder="1" applyAlignment="1">
      <alignment horizontal="right" vertical="center"/>
    </xf>
    <xf numFmtId="3" fontId="4" fillId="0" borderId="15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4" fontId="4" fillId="0" borderId="48" xfId="0" applyNumberFormat="1" applyFont="1" applyBorder="1" applyAlignment="1">
      <alignment horizontal="right" vertical="center"/>
    </xf>
    <xf numFmtId="4" fontId="4" fillId="34" borderId="49" xfId="61" applyNumberFormat="1" applyFont="1" applyFill="1" applyBorder="1" applyAlignment="1">
      <alignment horizontal="right" vertical="center"/>
    </xf>
    <xf numFmtId="4" fontId="2" fillId="0" borderId="50" xfId="0" applyNumberFormat="1" applyFont="1" applyBorder="1" applyAlignment="1">
      <alignment horizontal="right" vertical="center"/>
    </xf>
    <xf numFmtId="4" fontId="4" fillId="0" borderId="50" xfId="0" applyNumberFormat="1" applyFont="1" applyBorder="1" applyAlignment="1">
      <alignment horizontal="right" vertical="center"/>
    </xf>
    <xf numFmtId="4" fontId="4" fillId="0" borderId="51" xfId="0" applyNumberFormat="1" applyFont="1" applyBorder="1" applyAlignment="1">
      <alignment horizontal="right" vertical="center"/>
    </xf>
    <xf numFmtId="4" fontId="4" fillId="34" borderId="39" xfId="0" applyNumberFormat="1" applyFont="1" applyFill="1" applyBorder="1" applyAlignment="1">
      <alignment horizontal="right" vertical="center"/>
    </xf>
    <xf numFmtId="43" fontId="4" fillId="0" borderId="52" xfId="61" applyFont="1" applyBorder="1" applyAlignment="1">
      <alignment horizontal="center" vertical="justify"/>
    </xf>
    <xf numFmtId="0" fontId="50" fillId="0" borderId="52" xfId="0" applyFont="1" applyBorder="1" applyAlignment="1">
      <alignment horizontal="center" vertical="justify"/>
    </xf>
    <xf numFmtId="43" fontId="51" fillId="0" borderId="52" xfId="61" applyFont="1" applyBorder="1" applyAlignment="1">
      <alignment horizontal="center" vertical="justify"/>
    </xf>
    <xf numFmtId="43" fontId="4" fillId="34" borderId="53" xfId="61" applyFont="1" applyFill="1" applyBorder="1" applyAlignment="1">
      <alignment horizontal="center" vertical="center"/>
    </xf>
    <xf numFmtId="4" fontId="4" fillId="34" borderId="54" xfId="61" applyNumberFormat="1" applyFont="1" applyFill="1" applyBorder="1" applyAlignment="1">
      <alignment horizontal="right" vertical="center"/>
    </xf>
    <xf numFmtId="0" fontId="2" fillId="0" borderId="55" xfId="0" applyFont="1" applyBorder="1" applyAlignment="1">
      <alignment horizontal="center" vertical="center"/>
    </xf>
    <xf numFmtId="43" fontId="4" fillId="0" borderId="55" xfId="61" applyFont="1" applyBorder="1" applyAlignment="1">
      <alignment horizontal="center" vertical="justify"/>
    </xf>
    <xf numFmtId="43" fontId="4" fillId="0" borderId="56" xfId="61" applyFont="1" applyBorder="1" applyAlignment="1">
      <alignment horizontal="center" vertical="justify"/>
    </xf>
    <xf numFmtId="4" fontId="4" fillId="0" borderId="57" xfId="61" applyNumberFormat="1" applyFont="1" applyBorder="1" applyAlignment="1">
      <alignment horizontal="right" vertical="center"/>
    </xf>
    <xf numFmtId="4" fontId="4" fillId="0" borderId="55" xfId="61" applyNumberFormat="1" applyFont="1" applyBorder="1" applyAlignment="1">
      <alignment horizontal="right" vertical="center"/>
    </xf>
    <xf numFmtId="4" fontId="4" fillId="0" borderId="58" xfId="61" applyNumberFormat="1" applyFont="1" applyBorder="1" applyAlignment="1">
      <alignment horizontal="right" vertical="center"/>
    </xf>
    <xf numFmtId="4" fontId="2" fillId="0" borderId="58" xfId="0" applyNumberFormat="1" applyFont="1" applyBorder="1" applyAlignment="1">
      <alignment horizontal="right" vertical="center"/>
    </xf>
    <xf numFmtId="4" fontId="50" fillId="0" borderId="58" xfId="0" applyNumberFormat="1" applyFont="1" applyBorder="1" applyAlignment="1">
      <alignment horizontal="right" vertical="justify"/>
    </xf>
    <xf numFmtId="4" fontId="51" fillId="0" borderId="58" xfId="61" applyNumberFormat="1" applyFont="1" applyBorder="1" applyAlignment="1">
      <alignment horizontal="right" vertical="center"/>
    </xf>
    <xf numFmtId="4" fontId="4" fillId="33" borderId="22" xfId="61" applyNumberFormat="1" applyFont="1" applyFill="1" applyBorder="1" applyAlignment="1">
      <alignment horizontal="right" vertical="distributed"/>
    </xf>
    <xf numFmtId="4" fontId="4" fillId="0" borderId="10" xfId="61" applyNumberFormat="1" applyFont="1" applyBorder="1" applyAlignment="1">
      <alignment horizontal="right" vertical="distributed"/>
    </xf>
    <xf numFmtId="4" fontId="4" fillId="38" borderId="24" xfId="61" applyNumberFormat="1" applyFont="1" applyFill="1" applyBorder="1" applyAlignment="1">
      <alignment horizontal="right" vertical="center"/>
    </xf>
    <xf numFmtId="4" fontId="4" fillId="34" borderId="14" xfId="61" applyNumberFormat="1" applyFont="1" applyFill="1" applyBorder="1" applyAlignment="1">
      <alignment horizontal="right" vertical="center"/>
    </xf>
    <xf numFmtId="0" fontId="4" fillId="34" borderId="59" xfId="0" applyFont="1" applyFill="1" applyBorder="1" applyAlignment="1">
      <alignment vertical="center"/>
    </xf>
    <xf numFmtId="3" fontId="4" fillId="34" borderId="60" xfId="0" applyNumberFormat="1" applyFont="1" applyFill="1" applyBorder="1" applyAlignment="1">
      <alignment horizontal="right" vertical="center"/>
    </xf>
    <xf numFmtId="3" fontId="4" fillId="34" borderId="12" xfId="0" applyNumberFormat="1" applyFont="1" applyFill="1" applyBorder="1" applyAlignment="1">
      <alignment horizontal="right" vertical="center"/>
    </xf>
    <xf numFmtId="4" fontId="4" fillId="34" borderId="40" xfId="0" applyNumberFormat="1" applyFont="1" applyFill="1" applyBorder="1" applyAlignment="1">
      <alignment horizontal="right" vertical="center"/>
    </xf>
    <xf numFmtId="4" fontId="4" fillId="34" borderId="60" xfId="0" applyNumberFormat="1" applyFont="1" applyFill="1" applyBorder="1" applyAlignment="1">
      <alignment horizontal="right" vertical="center"/>
    </xf>
    <xf numFmtId="0" fontId="2" fillId="35" borderId="0" xfId="0" applyFont="1" applyFill="1" applyBorder="1" applyAlignment="1">
      <alignment/>
    </xf>
    <xf numFmtId="0" fontId="2" fillId="0" borderId="0" xfId="0" applyFont="1" applyBorder="1" applyAlignment="1">
      <alignment/>
    </xf>
    <xf numFmtId="167" fontId="0" fillId="0" borderId="0" xfId="61" applyNumberFormat="1" applyBorder="1" applyAlignment="1">
      <alignment/>
    </xf>
    <xf numFmtId="0" fontId="0" fillId="0" borderId="0" xfId="0" applyBorder="1" applyAlignment="1">
      <alignment/>
    </xf>
    <xf numFmtId="43" fontId="2" fillId="0" borderId="0" xfId="0" applyNumberFormat="1" applyFont="1" applyBorder="1" applyAlignment="1">
      <alignment/>
    </xf>
    <xf numFmtId="49" fontId="2" fillId="0" borderId="15" xfId="0" applyNumberFormat="1" applyFont="1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9" fontId="2" fillId="0" borderId="11" xfId="0" applyNumberFormat="1" applyFont="1" applyBorder="1" applyAlignment="1">
      <alignment vertical="center"/>
    </xf>
    <xf numFmtId="49" fontId="2" fillId="0" borderId="29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34" borderId="63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49" fontId="2" fillId="0" borderId="11" xfId="0" applyNumberFormat="1" applyFont="1" applyBorder="1" applyAlignment="1">
      <alignment/>
    </xf>
    <xf numFmtId="0" fontId="2" fillId="0" borderId="64" xfId="0" applyFont="1" applyBorder="1" applyAlignment="1">
      <alignment horizontal="center" vertical="center"/>
    </xf>
    <xf numFmtId="49" fontId="2" fillId="0" borderId="61" xfId="0" applyNumberFormat="1" applyFont="1" applyBorder="1" applyAlignment="1">
      <alignment vertical="center"/>
    </xf>
    <xf numFmtId="49" fontId="2" fillId="0" borderId="62" xfId="0" applyNumberFormat="1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65" xfId="0" applyFont="1" applyBorder="1" applyAlignment="1">
      <alignment horizontal="center" vertical="center"/>
    </xf>
    <xf numFmtId="0" fontId="4" fillId="36" borderId="26" xfId="0" applyFont="1" applyFill="1" applyBorder="1" applyAlignment="1">
      <alignment vertical="center"/>
    </xf>
    <xf numFmtId="0" fontId="2" fillId="39" borderId="66" xfId="0" applyFont="1" applyFill="1" applyBorder="1" applyAlignment="1">
      <alignment/>
    </xf>
    <xf numFmtId="0" fontId="2" fillId="39" borderId="67" xfId="0" applyFont="1" applyFill="1" applyBorder="1" applyAlignment="1">
      <alignment/>
    </xf>
    <xf numFmtId="0" fontId="4" fillId="34" borderId="36" xfId="0" applyFont="1" applyFill="1" applyBorder="1" applyAlignment="1">
      <alignment vertical="center"/>
    </xf>
    <xf numFmtId="0" fontId="2" fillId="0" borderId="34" xfId="0" applyFont="1" applyBorder="1" applyAlignment="1">
      <alignment/>
    </xf>
    <xf numFmtId="0" fontId="2" fillId="0" borderId="68" xfId="0" applyFont="1" applyBorder="1" applyAlignment="1">
      <alignment/>
    </xf>
    <xf numFmtId="49" fontId="2" fillId="0" borderId="15" xfId="0" applyNumberFormat="1" applyFont="1" applyBorder="1" applyAlignment="1">
      <alignment/>
    </xf>
    <xf numFmtId="49" fontId="2" fillId="0" borderId="61" xfId="0" applyNumberFormat="1" applyFont="1" applyBorder="1" applyAlignment="1">
      <alignment/>
    </xf>
    <xf numFmtId="49" fontId="2" fillId="0" borderId="62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37" borderId="63" xfId="0" applyFont="1" applyFill="1" applyBorder="1" applyAlignment="1">
      <alignment horizontal="center" vertical="center"/>
    </xf>
    <xf numFmtId="0" fontId="4" fillId="37" borderId="20" xfId="0" applyFont="1" applyFill="1" applyBorder="1" applyAlignment="1">
      <alignment horizontal="center" vertical="center"/>
    </xf>
    <xf numFmtId="0" fontId="4" fillId="37" borderId="21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left" vertical="center"/>
    </xf>
    <xf numFmtId="0" fontId="2" fillId="0" borderId="34" xfId="0" applyFont="1" applyBorder="1" applyAlignment="1">
      <alignment horizontal="left"/>
    </xf>
    <xf numFmtId="0" fontId="2" fillId="0" borderId="68" xfId="0" applyFont="1" applyBorder="1" applyAlignment="1">
      <alignment horizontal="left"/>
    </xf>
    <xf numFmtId="0" fontId="2" fillId="33" borderId="65" xfId="0" applyFont="1" applyFill="1" applyBorder="1" applyAlignment="1">
      <alignment horizontal="center" vertical="center" wrapText="1"/>
    </xf>
    <xf numFmtId="0" fontId="2" fillId="33" borderId="64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left" vertical="center"/>
    </xf>
    <xf numFmtId="49" fontId="2" fillId="0" borderId="61" xfId="0" applyNumberFormat="1" applyFont="1" applyBorder="1" applyAlignment="1">
      <alignment horizontal="left"/>
    </xf>
    <xf numFmtId="49" fontId="2" fillId="0" borderId="62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9" fontId="4" fillId="36" borderId="26" xfId="0" applyNumberFormat="1" applyFont="1" applyFill="1" applyBorder="1" applyAlignment="1">
      <alignment vertical="center"/>
    </xf>
    <xf numFmtId="0" fontId="2" fillId="39" borderId="66" xfId="0" applyFont="1" applyFill="1" applyBorder="1" applyAlignment="1">
      <alignment vertical="center"/>
    </xf>
    <xf numFmtId="0" fontId="2" fillId="39" borderId="67" xfId="0" applyFont="1" applyFill="1" applyBorder="1" applyAlignment="1">
      <alignment vertical="center"/>
    </xf>
    <xf numFmtId="49" fontId="4" fillId="34" borderId="69" xfId="0" applyNumberFormat="1" applyFont="1" applyFill="1" applyBorder="1" applyAlignment="1">
      <alignment horizontal="justify" vertical="center"/>
    </xf>
    <xf numFmtId="0" fontId="2" fillId="40" borderId="70" xfId="0" applyFont="1" applyFill="1" applyBorder="1" applyAlignment="1">
      <alignment vertical="center"/>
    </xf>
    <xf numFmtId="0" fontId="2" fillId="0" borderId="15" xfId="0" applyFont="1" applyBorder="1" applyAlignment="1">
      <alignment horizontal="justify" vertical="center"/>
    </xf>
    <xf numFmtId="0" fontId="2" fillId="0" borderId="61" xfId="0" applyFont="1" applyBorder="1" applyAlignment="1">
      <alignment horizontal="justify" vertical="center"/>
    </xf>
    <xf numFmtId="0" fontId="2" fillId="0" borderId="62" xfId="0" applyFont="1" applyBorder="1" applyAlignment="1">
      <alignment horizontal="justify" vertical="center"/>
    </xf>
    <xf numFmtId="49" fontId="4" fillId="38" borderId="26" xfId="0" applyNumberFormat="1" applyFont="1" applyFill="1" applyBorder="1" applyAlignment="1">
      <alignment vertical="center"/>
    </xf>
    <xf numFmtId="0" fontId="2" fillId="41" borderId="66" xfId="0" applyFont="1" applyFill="1" applyBorder="1" applyAlignment="1">
      <alignment vertical="center"/>
    </xf>
    <xf numFmtId="0" fontId="2" fillId="41" borderId="67" xfId="0" applyFont="1" applyFill="1" applyBorder="1" applyAlignment="1">
      <alignment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4" fontId="4" fillId="0" borderId="46" xfId="0" applyNumberFormat="1" applyFont="1" applyBorder="1" applyAlignment="1">
      <alignment horizontal="right" vertical="center"/>
    </xf>
    <xf numFmtId="4" fontId="2" fillId="0" borderId="77" xfId="0" applyNumberFormat="1" applyFont="1" applyBorder="1" applyAlignment="1">
      <alignment horizontal="right" vertical="center"/>
    </xf>
    <xf numFmtId="0" fontId="4" fillId="34" borderId="37" xfId="0" applyFont="1" applyFill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3" fontId="4" fillId="0" borderId="11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3" fontId="4" fillId="0" borderId="15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167" fontId="4" fillId="0" borderId="17" xfId="61" applyNumberFormat="1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4" fontId="4" fillId="0" borderId="80" xfId="0" applyNumberFormat="1" applyFont="1" applyBorder="1" applyAlignment="1">
      <alignment horizontal="right" vertical="center"/>
    </xf>
    <xf numFmtId="4" fontId="2" fillId="0" borderId="50" xfId="0" applyNumberFormat="1" applyFont="1" applyBorder="1" applyAlignment="1">
      <alignment horizontal="right"/>
    </xf>
    <xf numFmtId="4" fontId="2" fillId="0" borderId="77" xfId="0" applyNumberFormat="1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7" fontId="4" fillId="0" borderId="29" xfId="61" applyNumberFormat="1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3" fontId="4" fillId="0" borderId="69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4" fontId="4" fillId="0" borderId="58" xfId="61" applyNumberFormat="1" applyFont="1" applyBorder="1" applyAlignment="1">
      <alignment horizontal="right" vertical="center"/>
    </xf>
    <xf numFmtId="4" fontId="2" fillId="0" borderId="58" xfId="0" applyNumberFormat="1" applyFont="1" applyBorder="1" applyAlignment="1">
      <alignment horizontal="right" vertical="center"/>
    </xf>
    <xf numFmtId="4" fontId="4" fillId="0" borderId="16" xfId="61" applyNumberFormat="1" applyFont="1" applyBorder="1" applyAlignment="1">
      <alignment horizontal="right" vertical="center"/>
    </xf>
    <xf numFmtId="43" fontId="4" fillId="0" borderId="52" xfId="61" applyFont="1" applyBorder="1" applyAlignment="1">
      <alignment horizontal="center" vertical="justify"/>
    </xf>
    <xf numFmtId="4" fontId="4" fillId="0" borderId="81" xfId="0" applyNumberFormat="1" applyFont="1" applyBorder="1" applyAlignment="1">
      <alignment horizontal="right" vertical="center"/>
    </xf>
    <xf numFmtId="4" fontId="2" fillId="0" borderId="50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vertical="distributed"/>
    </xf>
    <xf numFmtId="0" fontId="4" fillId="34" borderId="33" xfId="0" applyFont="1" applyFill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43" fontId="4" fillId="0" borderId="16" xfId="61" applyFont="1" applyBorder="1" applyAlignment="1">
      <alignment horizontal="center" vertical="justify"/>
    </xf>
    <xf numFmtId="43" fontId="4" fillId="0" borderId="82" xfId="61" applyFont="1" applyBorder="1" applyAlignment="1">
      <alignment horizontal="center" vertical="justify"/>
    </xf>
    <xf numFmtId="43" fontId="4" fillId="0" borderId="83" xfId="61" applyFont="1" applyBorder="1" applyAlignment="1">
      <alignment horizontal="center" vertical="justify"/>
    </xf>
    <xf numFmtId="4" fontId="4" fillId="0" borderId="48" xfId="0" applyNumberFormat="1" applyFont="1" applyBorder="1" applyAlignment="1">
      <alignment horizontal="right" vertical="center"/>
    </xf>
    <xf numFmtId="4" fontId="4" fillId="0" borderId="82" xfId="61" applyNumberFormat="1" applyFont="1" applyBorder="1" applyAlignment="1">
      <alignment horizontal="right" vertical="center"/>
    </xf>
    <xf numFmtId="0" fontId="2" fillId="0" borderId="16" xfId="0" applyFont="1" applyBorder="1" applyAlignment="1">
      <alignment vertical="center"/>
    </xf>
    <xf numFmtId="0" fontId="2" fillId="0" borderId="82" xfId="0" applyFont="1" applyBorder="1" applyAlignment="1">
      <alignment vertical="center"/>
    </xf>
    <xf numFmtId="4" fontId="4" fillId="0" borderId="1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4" fillId="0" borderId="84" xfId="61" applyNumberFormat="1" applyFont="1" applyBorder="1" applyAlignment="1">
      <alignment horizontal="right" vertical="center"/>
    </xf>
    <xf numFmtId="4" fontId="4" fillId="0" borderId="48" xfId="61" applyNumberFormat="1" applyFont="1" applyBorder="1" applyAlignment="1">
      <alignment horizontal="right" vertical="center"/>
    </xf>
    <xf numFmtId="4" fontId="2" fillId="0" borderId="85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center"/>
    </xf>
    <xf numFmtId="4" fontId="4" fillId="0" borderId="29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vertical="center"/>
    </xf>
    <xf numFmtId="0" fontId="2" fillId="0" borderId="86" xfId="0" applyFont="1" applyBorder="1" applyAlignment="1">
      <alignment vertical="center"/>
    </xf>
    <xf numFmtId="0" fontId="2" fillId="0" borderId="87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88" xfId="0" applyFont="1" applyBorder="1" applyAlignment="1">
      <alignment vertical="center"/>
    </xf>
    <xf numFmtId="0" fontId="2" fillId="0" borderId="89" xfId="0" applyFont="1" applyBorder="1" applyAlignment="1">
      <alignment vertical="center"/>
    </xf>
    <xf numFmtId="0" fontId="2" fillId="0" borderId="69" xfId="0" applyFont="1" applyBorder="1" applyAlignment="1">
      <alignment vertical="center"/>
    </xf>
    <xf numFmtId="0" fontId="2" fillId="0" borderId="70" xfId="0" applyFont="1" applyBorder="1" applyAlignment="1">
      <alignment vertical="center"/>
    </xf>
    <xf numFmtId="0" fontId="2" fillId="0" borderId="90" xfId="0" applyFont="1" applyBorder="1" applyAlignment="1">
      <alignment vertical="center"/>
    </xf>
    <xf numFmtId="4" fontId="4" fillId="0" borderId="11" xfId="61" applyNumberFormat="1" applyFont="1" applyBorder="1" applyAlignment="1">
      <alignment horizontal="right" vertical="center"/>
    </xf>
    <xf numFmtId="4" fontId="4" fillId="0" borderId="44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3" fontId="4" fillId="0" borderId="29" xfId="0" applyNumberFormat="1" applyFont="1" applyBorder="1" applyAlignment="1">
      <alignment vertical="center"/>
    </xf>
    <xf numFmtId="3" fontId="4" fillId="0" borderId="36" xfId="0" applyNumberFormat="1" applyFont="1" applyBorder="1" applyAlignment="1">
      <alignment vertical="center"/>
    </xf>
    <xf numFmtId="0" fontId="4" fillId="34" borderId="34" xfId="0" applyFont="1" applyFill="1" applyBorder="1" applyAlignment="1">
      <alignment vertical="center"/>
    </xf>
    <xf numFmtId="0" fontId="4" fillId="34" borderId="68" xfId="0" applyFont="1" applyFill="1" applyBorder="1" applyAlignment="1">
      <alignment vertical="center"/>
    </xf>
    <xf numFmtId="0" fontId="2" fillId="0" borderId="17" xfId="0" applyFont="1" applyBorder="1" applyAlignment="1">
      <alignment vertical="distributed"/>
    </xf>
    <xf numFmtId="0" fontId="2" fillId="0" borderId="86" xfId="0" applyFont="1" applyBorder="1" applyAlignment="1">
      <alignment vertical="distributed"/>
    </xf>
    <xf numFmtId="0" fontId="2" fillId="0" borderId="87" xfId="0" applyFont="1" applyBorder="1" applyAlignment="1">
      <alignment vertical="distributed"/>
    </xf>
    <xf numFmtId="0" fontId="2" fillId="0" borderId="12" xfId="0" applyFont="1" applyBorder="1" applyAlignment="1">
      <alignment vertical="distributed"/>
    </xf>
    <xf numFmtId="0" fontId="2" fillId="0" borderId="0" xfId="0" applyFont="1" applyBorder="1" applyAlignment="1">
      <alignment vertical="distributed"/>
    </xf>
    <xf numFmtId="0" fontId="2" fillId="0" borderId="59" xfId="0" applyFont="1" applyBorder="1" applyAlignment="1">
      <alignment vertical="distributed"/>
    </xf>
    <xf numFmtId="0" fontId="2" fillId="0" borderId="13" xfId="0" applyFont="1" applyBorder="1" applyAlignment="1">
      <alignment vertical="distributed"/>
    </xf>
    <xf numFmtId="0" fontId="2" fillId="0" borderId="88" xfId="0" applyFont="1" applyBorder="1" applyAlignment="1">
      <alignment vertical="distributed"/>
    </xf>
    <xf numFmtId="0" fontId="2" fillId="0" borderId="89" xfId="0" applyFont="1" applyBorder="1" applyAlignment="1">
      <alignment vertical="distributed"/>
    </xf>
    <xf numFmtId="0" fontId="51" fillId="0" borderId="0" xfId="0" applyFont="1" applyAlignment="1">
      <alignment/>
    </xf>
    <xf numFmtId="0" fontId="4" fillId="34" borderId="19" xfId="0" applyFont="1" applyFill="1" applyBorder="1" applyAlignment="1">
      <alignment horizontal="center" vertical="center" wrapText="1"/>
    </xf>
    <xf numFmtId="0" fontId="2" fillId="40" borderId="91" xfId="0" applyFont="1" applyFill="1" applyBorder="1" applyAlignment="1">
      <alignment horizontal="center" vertical="center" wrapText="1"/>
    </xf>
    <xf numFmtId="0" fontId="2" fillId="0" borderId="92" xfId="0" applyFont="1" applyBorder="1" applyAlignment="1">
      <alignment vertical="distributed"/>
    </xf>
    <xf numFmtId="0" fontId="2" fillId="0" borderId="93" xfId="0" applyFont="1" applyBorder="1" applyAlignment="1">
      <alignment vertical="distributed"/>
    </xf>
    <xf numFmtId="0" fontId="2" fillId="0" borderId="94" xfId="0" applyFont="1" applyBorder="1" applyAlignment="1">
      <alignment vertical="distributed"/>
    </xf>
    <xf numFmtId="3" fontId="4" fillId="0" borderId="14" xfId="0" applyNumberFormat="1" applyFont="1" applyBorder="1" applyAlignment="1">
      <alignment vertical="center"/>
    </xf>
    <xf numFmtId="0" fontId="4" fillId="34" borderId="11" xfId="0" applyFont="1" applyFill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55" xfId="0" applyFont="1" applyBorder="1" applyAlignment="1">
      <alignment vertical="distributed"/>
    </xf>
    <xf numFmtId="0" fontId="2" fillId="0" borderId="69" xfId="0" applyFont="1" applyBorder="1" applyAlignment="1">
      <alignment vertical="distributed"/>
    </xf>
    <xf numFmtId="0" fontId="2" fillId="0" borderId="70" xfId="0" applyFont="1" applyBorder="1" applyAlignment="1">
      <alignment vertical="distributed"/>
    </xf>
    <xf numFmtId="0" fontId="2" fillId="0" borderId="90" xfId="0" applyFont="1" applyBorder="1" applyAlignment="1">
      <alignment vertical="distributed"/>
    </xf>
    <xf numFmtId="0" fontId="2" fillId="0" borderId="14" xfId="0" applyFont="1" applyBorder="1" applyAlignment="1">
      <alignment horizontal="center" vertical="center"/>
    </xf>
    <xf numFmtId="49" fontId="2" fillId="33" borderId="30" xfId="0" applyNumberFormat="1" applyFont="1" applyFill="1" applyBorder="1" applyAlignment="1">
      <alignment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8"/>
  <sheetViews>
    <sheetView tabSelected="1" zoomScale="136" zoomScaleNormal="136" workbookViewId="0" topLeftCell="A1">
      <selection activeCell="C8" sqref="C8:I8"/>
    </sheetView>
  </sheetViews>
  <sheetFormatPr defaultColWidth="9.140625" defaultRowHeight="12.75"/>
  <cols>
    <col min="1" max="1" width="2.421875" style="0" customWidth="1"/>
    <col min="2" max="2" width="4.00390625" style="0" customWidth="1"/>
    <col min="9" max="9" width="11.00390625" style="0" customWidth="1"/>
    <col min="10" max="10" width="13.421875" style="0" hidden="1" customWidth="1"/>
    <col min="11" max="11" width="0.5625" style="0" hidden="1" customWidth="1"/>
    <col min="12" max="12" width="14.7109375" style="0" customWidth="1"/>
    <col min="13" max="13" width="14.421875" style="0" customWidth="1"/>
  </cols>
  <sheetData>
    <row r="1" spans="2:13" ht="12.75" customHeight="1">
      <c r="B1" s="152" t="s">
        <v>0</v>
      </c>
      <c r="C1" s="152"/>
      <c r="D1" s="152"/>
      <c r="E1" s="152"/>
      <c r="F1" s="4"/>
      <c r="G1" s="4"/>
      <c r="H1" s="4"/>
      <c r="I1" s="4"/>
      <c r="J1" s="4"/>
      <c r="K1" s="4"/>
      <c r="L1" s="4"/>
      <c r="M1" s="4"/>
    </row>
    <row r="2" spans="2:13" ht="13.5" customHeight="1">
      <c r="B2" s="152" t="s">
        <v>1</v>
      </c>
      <c r="C2" s="152"/>
      <c r="D2" s="152"/>
      <c r="E2" s="152"/>
      <c r="F2" s="4"/>
      <c r="G2" s="4"/>
      <c r="H2" s="4"/>
      <c r="I2" s="4"/>
      <c r="J2" s="4"/>
      <c r="K2" s="4"/>
      <c r="L2" s="4"/>
      <c r="M2" s="4"/>
    </row>
    <row r="3" spans="2:13" ht="12.75" customHeight="1">
      <c r="B3" s="152" t="s">
        <v>2</v>
      </c>
      <c r="C3" s="152"/>
      <c r="D3" s="152"/>
      <c r="E3" s="152"/>
      <c r="F3" s="4"/>
      <c r="G3" s="4"/>
      <c r="H3" s="4"/>
      <c r="I3" s="4"/>
      <c r="J3" s="4"/>
      <c r="K3" s="4"/>
      <c r="L3" s="4"/>
      <c r="M3" s="4"/>
    </row>
    <row r="4" spans="2:13" ht="14.25">
      <c r="B4" s="152" t="s">
        <v>64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</row>
    <row r="5" spans="2:13" ht="1.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46.5" customHeight="1" thickBot="1">
      <c r="B6" s="29" t="s">
        <v>48</v>
      </c>
      <c r="C6" s="153" t="s">
        <v>3</v>
      </c>
      <c r="D6" s="154"/>
      <c r="E6" s="154"/>
      <c r="F6" s="154"/>
      <c r="G6" s="154"/>
      <c r="H6" s="154"/>
      <c r="I6" s="155"/>
      <c r="J6" s="31" t="s">
        <v>33</v>
      </c>
      <c r="K6" s="30" t="s">
        <v>38</v>
      </c>
      <c r="L6" s="88" t="s">
        <v>49</v>
      </c>
      <c r="M6" s="32" t="s">
        <v>65</v>
      </c>
    </row>
    <row r="7" spans="2:13" s="2" customFormat="1" ht="18" customHeight="1" thickTop="1">
      <c r="B7" s="165" t="s">
        <v>4</v>
      </c>
      <c r="C7" s="163" t="s">
        <v>50</v>
      </c>
      <c r="D7" s="163"/>
      <c r="E7" s="163"/>
      <c r="F7" s="163"/>
      <c r="G7" s="163"/>
      <c r="H7" s="163"/>
      <c r="I7" s="163"/>
      <c r="J7" s="33">
        <f>J8</f>
        <v>5116504</v>
      </c>
      <c r="K7" s="79">
        <f>K8</f>
        <v>4112250</v>
      </c>
      <c r="L7" s="89">
        <f>SUM(L8:L12)</f>
        <v>8729092</v>
      </c>
      <c r="M7" s="71">
        <f>SUM(M8:M12)</f>
        <v>8729092</v>
      </c>
    </row>
    <row r="8" spans="2:13" s="2" customFormat="1" ht="18" customHeight="1">
      <c r="B8" s="158"/>
      <c r="C8" s="150" t="s">
        <v>51</v>
      </c>
      <c r="D8" s="150"/>
      <c r="E8" s="150"/>
      <c r="F8" s="150"/>
      <c r="G8" s="150"/>
      <c r="H8" s="150"/>
      <c r="I8" s="150"/>
      <c r="J8" s="10">
        <v>5116504</v>
      </c>
      <c r="K8" s="80">
        <v>4112250</v>
      </c>
      <c r="L8" s="90">
        <v>2556200</v>
      </c>
      <c r="M8" s="72">
        <v>2556200</v>
      </c>
    </row>
    <row r="9" spans="2:13" s="2" customFormat="1" ht="18" customHeight="1">
      <c r="B9" s="158"/>
      <c r="C9" s="150" t="s">
        <v>39</v>
      </c>
      <c r="D9" s="150"/>
      <c r="E9" s="150"/>
      <c r="F9" s="150"/>
      <c r="G9" s="150"/>
      <c r="H9" s="150"/>
      <c r="I9" s="150"/>
      <c r="J9" s="10">
        <v>0</v>
      </c>
      <c r="K9" s="80">
        <v>0</v>
      </c>
      <c r="L9" s="90">
        <v>1375000</v>
      </c>
      <c r="M9" s="72">
        <v>1375000</v>
      </c>
    </row>
    <row r="10" spans="2:13" s="2" customFormat="1" ht="18" customHeight="1">
      <c r="B10" s="158"/>
      <c r="C10" s="157" t="s">
        <v>67</v>
      </c>
      <c r="D10" s="157"/>
      <c r="E10" s="157"/>
      <c r="F10" s="157"/>
      <c r="G10" s="157"/>
      <c r="H10" s="157"/>
      <c r="I10" s="157"/>
      <c r="J10" s="10"/>
      <c r="K10" s="80"/>
      <c r="L10" s="90">
        <v>670000</v>
      </c>
      <c r="M10" s="72">
        <v>670000</v>
      </c>
    </row>
    <row r="11" spans="2:13" s="2" customFormat="1" ht="18" customHeight="1">
      <c r="B11" s="158"/>
      <c r="C11" s="172" t="s">
        <v>61</v>
      </c>
      <c r="D11" s="173"/>
      <c r="E11" s="173"/>
      <c r="F11" s="173"/>
      <c r="G11" s="173"/>
      <c r="H11" s="173"/>
      <c r="I11" s="174"/>
      <c r="J11" s="10"/>
      <c r="K11" s="80"/>
      <c r="L11" s="90">
        <v>5892</v>
      </c>
      <c r="M11" s="72">
        <v>5892</v>
      </c>
    </row>
    <row r="12" spans="2:13" s="2" customFormat="1" ht="18" customHeight="1">
      <c r="B12" s="161"/>
      <c r="C12" s="150" t="s">
        <v>52</v>
      </c>
      <c r="D12" s="150"/>
      <c r="E12" s="150"/>
      <c r="F12" s="150"/>
      <c r="G12" s="150"/>
      <c r="H12" s="150"/>
      <c r="I12" s="150"/>
      <c r="J12" s="10">
        <v>0</v>
      </c>
      <c r="K12" s="80">
        <v>0</v>
      </c>
      <c r="L12" s="90">
        <v>4122000</v>
      </c>
      <c r="M12" s="72">
        <v>4122000</v>
      </c>
    </row>
    <row r="13" spans="2:13" ht="18" customHeight="1">
      <c r="B13" s="162" t="s">
        <v>6</v>
      </c>
      <c r="C13" s="156" t="s">
        <v>7</v>
      </c>
      <c r="D13" s="156"/>
      <c r="E13" s="156"/>
      <c r="F13" s="156"/>
      <c r="G13" s="156"/>
      <c r="H13" s="156"/>
      <c r="I13" s="156"/>
      <c r="J13" s="35">
        <f>J14+J15</f>
        <v>0</v>
      </c>
      <c r="K13" s="81">
        <f>K14+K15</f>
        <v>2303000</v>
      </c>
      <c r="L13" s="91">
        <f>L14+L15</f>
        <v>2724800</v>
      </c>
      <c r="M13" s="73">
        <f>M14+M15</f>
        <v>2724800</v>
      </c>
    </row>
    <row r="14" spans="2:13" ht="18" customHeight="1">
      <c r="B14" s="162"/>
      <c r="C14" s="150" t="s">
        <v>5</v>
      </c>
      <c r="D14" s="150"/>
      <c r="E14" s="150"/>
      <c r="F14" s="150"/>
      <c r="G14" s="150"/>
      <c r="H14" s="150"/>
      <c r="I14" s="150"/>
      <c r="J14" s="10">
        <v>0</v>
      </c>
      <c r="K14" s="80">
        <v>2303000</v>
      </c>
      <c r="L14" s="90">
        <v>1833800</v>
      </c>
      <c r="M14" s="72">
        <v>1833800</v>
      </c>
    </row>
    <row r="15" spans="2:16" ht="18" customHeight="1">
      <c r="B15" s="162"/>
      <c r="C15" s="150" t="s">
        <v>52</v>
      </c>
      <c r="D15" s="150"/>
      <c r="E15" s="150"/>
      <c r="F15" s="150"/>
      <c r="G15" s="150"/>
      <c r="H15" s="150"/>
      <c r="I15" s="150"/>
      <c r="J15" s="36">
        <v>0</v>
      </c>
      <c r="K15" s="82">
        <v>0</v>
      </c>
      <c r="L15" s="92">
        <v>891000</v>
      </c>
      <c r="M15" s="74">
        <v>891000</v>
      </c>
      <c r="O15" s="2"/>
      <c r="P15" s="2"/>
    </row>
    <row r="16" spans="2:16" ht="18" customHeight="1">
      <c r="B16" s="148" t="s">
        <v>8</v>
      </c>
      <c r="C16" s="156" t="s">
        <v>45</v>
      </c>
      <c r="D16" s="156"/>
      <c r="E16" s="156"/>
      <c r="F16" s="156"/>
      <c r="G16" s="156"/>
      <c r="H16" s="156"/>
      <c r="I16" s="156"/>
      <c r="J16" s="35">
        <f>J17+J18</f>
        <v>250183</v>
      </c>
      <c r="K16" s="83">
        <f>K17+K18</f>
        <v>103400</v>
      </c>
      <c r="L16" s="93">
        <f>L17+L18+L19+L20</f>
        <v>854152</v>
      </c>
      <c r="M16" s="75">
        <f>M17+M18+M19+M20</f>
        <v>1237535</v>
      </c>
      <c r="O16" s="2"/>
      <c r="P16" s="2"/>
    </row>
    <row r="17" spans="2:16" ht="18" customHeight="1">
      <c r="B17" s="158"/>
      <c r="C17" s="164" t="s">
        <v>42</v>
      </c>
      <c r="D17" s="164"/>
      <c r="E17" s="164"/>
      <c r="F17" s="164"/>
      <c r="G17" s="164"/>
      <c r="H17" s="164"/>
      <c r="I17" s="164"/>
      <c r="J17" s="10">
        <v>115769</v>
      </c>
      <c r="K17" s="84">
        <v>97900</v>
      </c>
      <c r="L17" s="94">
        <v>442835</v>
      </c>
      <c r="M17" s="76">
        <v>725491</v>
      </c>
      <c r="O17" s="2"/>
      <c r="P17" s="2"/>
    </row>
    <row r="18" spans="2:16" ht="18" customHeight="1">
      <c r="B18" s="158"/>
      <c r="C18" s="150" t="s">
        <v>66</v>
      </c>
      <c r="D18" s="150"/>
      <c r="E18" s="150"/>
      <c r="F18" s="150"/>
      <c r="G18" s="150"/>
      <c r="H18" s="150"/>
      <c r="I18" s="150"/>
      <c r="J18" s="10">
        <v>134414</v>
      </c>
      <c r="K18" s="84">
        <v>5500</v>
      </c>
      <c r="L18" s="94">
        <v>234207</v>
      </c>
      <c r="M18" s="76">
        <v>311544</v>
      </c>
      <c r="O18" s="2"/>
      <c r="P18" s="2"/>
    </row>
    <row r="19" spans="2:16" ht="18" customHeight="1">
      <c r="B19" s="158"/>
      <c r="C19" s="150" t="s">
        <v>43</v>
      </c>
      <c r="D19" s="150"/>
      <c r="E19" s="150"/>
      <c r="F19" s="150"/>
      <c r="G19" s="150"/>
      <c r="H19" s="150"/>
      <c r="I19" s="150"/>
      <c r="J19" s="10"/>
      <c r="K19" s="84"/>
      <c r="L19" s="94">
        <v>87110</v>
      </c>
      <c r="M19" s="76">
        <v>110500</v>
      </c>
      <c r="O19" s="2"/>
      <c r="P19" s="2"/>
    </row>
    <row r="20" spans="2:15" ht="18" customHeight="1">
      <c r="B20" s="161"/>
      <c r="C20" s="157" t="s">
        <v>68</v>
      </c>
      <c r="D20" s="157"/>
      <c r="E20" s="157"/>
      <c r="F20" s="157"/>
      <c r="G20" s="157"/>
      <c r="H20" s="157"/>
      <c r="I20" s="157"/>
      <c r="J20" s="4"/>
      <c r="K20" s="4"/>
      <c r="L20" s="95">
        <v>90000</v>
      </c>
      <c r="M20" s="76">
        <v>90000</v>
      </c>
      <c r="O20" s="2"/>
    </row>
    <row r="21" spans="2:13" ht="18" customHeight="1">
      <c r="B21" s="148" t="s">
        <v>10</v>
      </c>
      <c r="C21" s="156" t="s">
        <v>44</v>
      </c>
      <c r="D21" s="156"/>
      <c r="E21" s="156"/>
      <c r="F21" s="156"/>
      <c r="G21" s="156"/>
      <c r="H21" s="156"/>
      <c r="I21" s="156"/>
      <c r="J21" s="35" t="e">
        <f>J23+#REF!</f>
        <v>#REF!</v>
      </c>
      <c r="K21" s="81" t="e">
        <f>K23+#REF!</f>
        <v>#REF!</v>
      </c>
      <c r="L21" s="91">
        <f>SUM(L22:L24)</f>
        <v>24760999</v>
      </c>
      <c r="M21" s="73">
        <f>SUM(M22:M24)</f>
        <v>25222074</v>
      </c>
    </row>
    <row r="22" spans="2:13" ht="18" customHeight="1">
      <c r="B22" s="158"/>
      <c r="C22" s="145" t="s">
        <v>5</v>
      </c>
      <c r="D22" s="159"/>
      <c r="E22" s="159"/>
      <c r="F22" s="159"/>
      <c r="G22" s="159"/>
      <c r="H22" s="159"/>
      <c r="I22" s="160"/>
      <c r="J22" s="35"/>
      <c r="K22" s="81"/>
      <c r="L22" s="90">
        <v>3887699</v>
      </c>
      <c r="M22" s="72">
        <v>4348774</v>
      </c>
    </row>
    <row r="23" spans="2:13" ht="18" customHeight="1">
      <c r="B23" s="158"/>
      <c r="C23" s="150" t="s">
        <v>52</v>
      </c>
      <c r="D23" s="150"/>
      <c r="E23" s="150"/>
      <c r="F23" s="150"/>
      <c r="G23" s="150"/>
      <c r="H23" s="150"/>
      <c r="I23" s="150"/>
      <c r="J23" s="10">
        <v>3436829</v>
      </c>
      <c r="K23" s="80">
        <v>2774001</v>
      </c>
      <c r="L23" s="90">
        <v>3346300</v>
      </c>
      <c r="M23" s="72">
        <v>3346300</v>
      </c>
    </row>
    <row r="24" spans="2:13" ht="18" customHeight="1">
      <c r="B24" s="158"/>
      <c r="C24" s="150" t="s">
        <v>68</v>
      </c>
      <c r="D24" s="150"/>
      <c r="E24" s="150"/>
      <c r="F24" s="150"/>
      <c r="G24" s="150"/>
      <c r="H24" s="150"/>
      <c r="I24" s="150"/>
      <c r="J24" s="35"/>
      <c r="K24" s="81"/>
      <c r="L24" s="90">
        <v>17527000</v>
      </c>
      <c r="M24" s="72">
        <v>17527000</v>
      </c>
    </row>
    <row r="25" spans="2:13" ht="18" customHeight="1">
      <c r="B25" s="148" t="s">
        <v>11</v>
      </c>
      <c r="C25" s="156" t="s">
        <v>46</v>
      </c>
      <c r="D25" s="156"/>
      <c r="E25" s="156"/>
      <c r="F25" s="156"/>
      <c r="G25" s="156"/>
      <c r="H25" s="156"/>
      <c r="I25" s="156"/>
      <c r="J25" s="35" t="e">
        <f>J26+#REF!</f>
        <v>#REF!</v>
      </c>
      <c r="K25" s="81" t="e">
        <f>K26+#REF!</f>
        <v>#REF!</v>
      </c>
      <c r="L25" s="91">
        <v>650000</v>
      </c>
      <c r="M25" s="73">
        <v>0</v>
      </c>
    </row>
    <row r="26" spans="2:13" ht="18" customHeight="1">
      <c r="B26" s="158"/>
      <c r="C26" s="150" t="s">
        <v>5</v>
      </c>
      <c r="D26" s="150"/>
      <c r="E26" s="150"/>
      <c r="F26" s="150"/>
      <c r="G26" s="150"/>
      <c r="H26" s="150"/>
      <c r="I26" s="150"/>
      <c r="J26" s="10">
        <v>397692</v>
      </c>
      <c r="K26" s="80">
        <v>1333097</v>
      </c>
      <c r="L26" s="90">
        <v>650000</v>
      </c>
      <c r="M26" s="72">
        <v>0</v>
      </c>
    </row>
    <row r="27" spans="2:13" ht="18" customHeight="1">
      <c r="B27" s="162" t="s">
        <v>12</v>
      </c>
      <c r="C27" s="156" t="s">
        <v>14</v>
      </c>
      <c r="D27" s="156"/>
      <c r="E27" s="156"/>
      <c r="F27" s="156"/>
      <c r="G27" s="156"/>
      <c r="H27" s="156"/>
      <c r="I27" s="156"/>
      <c r="J27" s="35" t="e">
        <f>#REF!+J28</f>
        <v>#REF!</v>
      </c>
      <c r="K27" s="81" t="e">
        <f>#REF!+K28</f>
        <v>#REF!</v>
      </c>
      <c r="L27" s="91">
        <v>43000</v>
      </c>
      <c r="M27" s="73">
        <v>43000</v>
      </c>
    </row>
    <row r="28" spans="2:13" ht="18" customHeight="1">
      <c r="B28" s="162"/>
      <c r="C28" s="157" t="s">
        <v>54</v>
      </c>
      <c r="D28" s="157"/>
      <c r="E28" s="157"/>
      <c r="F28" s="157"/>
      <c r="G28" s="157"/>
      <c r="H28" s="157"/>
      <c r="I28" s="157"/>
      <c r="J28" s="36">
        <v>47000</v>
      </c>
      <c r="K28" s="82">
        <v>43000</v>
      </c>
      <c r="L28" s="92">
        <v>43000</v>
      </c>
      <c r="M28" s="74">
        <v>43000</v>
      </c>
    </row>
    <row r="29" spans="2:13" ht="18" customHeight="1">
      <c r="B29" s="148" t="s">
        <v>13</v>
      </c>
      <c r="C29" s="156" t="s">
        <v>16</v>
      </c>
      <c r="D29" s="156"/>
      <c r="E29" s="156"/>
      <c r="F29" s="156"/>
      <c r="G29" s="156"/>
      <c r="H29" s="156"/>
      <c r="I29" s="156"/>
      <c r="J29" s="35">
        <f>J30</f>
        <v>426600</v>
      </c>
      <c r="K29" s="81">
        <f>K30</f>
        <v>348882</v>
      </c>
      <c r="L29" s="91">
        <f>L30+L31</f>
        <v>547000</v>
      </c>
      <c r="M29" s="73">
        <f>M30+M31</f>
        <v>485000</v>
      </c>
    </row>
    <row r="30" spans="2:13" ht="18" customHeight="1">
      <c r="B30" s="158"/>
      <c r="C30" s="150" t="s">
        <v>69</v>
      </c>
      <c r="D30" s="150"/>
      <c r="E30" s="150"/>
      <c r="F30" s="150"/>
      <c r="G30" s="150"/>
      <c r="H30" s="150"/>
      <c r="I30" s="150"/>
      <c r="J30" s="37">
        <v>426600</v>
      </c>
      <c r="K30" s="84">
        <v>348882</v>
      </c>
      <c r="L30" s="94">
        <v>342000</v>
      </c>
      <c r="M30" s="76">
        <v>260000</v>
      </c>
    </row>
    <row r="31" spans="2:13" ht="18" customHeight="1">
      <c r="B31" s="161"/>
      <c r="C31" s="150" t="s">
        <v>70</v>
      </c>
      <c r="D31" s="150"/>
      <c r="E31" s="150"/>
      <c r="F31" s="150"/>
      <c r="G31" s="150"/>
      <c r="H31" s="150"/>
      <c r="I31" s="150"/>
      <c r="J31" s="37">
        <v>0</v>
      </c>
      <c r="K31" s="84">
        <v>0</v>
      </c>
      <c r="L31" s="94">
        <v>205000</v>
      </c>
      <c r="M31" s="76">
        <v>225000</v>
      </c>
    </row>
    <row r="32" spans="2:13" ht="18" customHeight="1">
      <c r="B32" s="148" t="s">
        <v>15</v>
      </c>
      <c r="C32" s="156" t="s">
        <v>17</v>
      </c>
      <c r="D32" s="156"/>
      <c r="E32" s="156"/>
      <c r="F32" s="156"/>
      <c r="G32" s="156"/>
      <c r="H32" s="156"/>
      <c r="I32" s="156"/>
      <c r="J32" s="35" t="e">
        <f>#REF!+#REF!+#REF!+J34</f>
        <v>#REF!</v>
      </c>
      <c r="K32" s="81" t="e">
        <f>#REF!+#REF!+#REF!+K34</f>
        <v>#REF!</v>
      </c>
      <c r="L32" s="91">
        <f>SUM(L33:L34)</f>
        <v>6088000</v>
      </c>
      <c r="M32" s="73">
        <f>SUM(M33:M34)</f>
        <v>6088000</v>
      </c>
    </row>
    <row r="33" spans="2:13" ht="18" customHeight="1">
      <c r="B33" s="158"/>
      <c r="C33" s="156" t="s">
        <v>75</v>
      </c>
      <c r="D33" s="156"/>
      <c r="E33" s="156"/>
      <c r="F33" s="156"/>
      <c r="G33" s="156"/>
      <c r="H33" s="156"/>
      <c r="I33" s="156"/>
      <c r="J33" s="37">
        <v>3954600</v>
      </c>
      <c r="K33" s="84">
        <v>2998000</v>
      </c>
      <c r="L33" s="94">
        <v>1870000</v>
      </c>
      <c r="M33" s="76">
        <v>919000</v>
      </c>
    </row>
    <row r="34" spans="2:15" ht="18" customHeight="1">
      <c r="B34" s="158"/>
      <c r="C34" s="150" t="s">
        <v>77</v>
      </c>
      <c r="D34" s="150"/>
      <c r="E34" s="150"/>
      <c r="F34" s="150"/>
      <c r="G34" s="150"/>
      <c r="H34" s="150"/>
      <c r="I34" s="150"/>
      <c r="J34" s="37">
        <v>3954600</v>
      </c>
      <c r="K34" s="84">
        <v>2998000</v>
      </c>
      <c r="L34" s="94">
        <v>4218000</v>
      </c>
      <c r="M34" s="76">
        <v>5169000</v>
      </c>
      <c r="O34" s="5"/>
    </row>
    <row r="35" spans="2:15" ht="18" customHeight="1">
      <c r="B35" s="148" t="s">
        <v>53</v>
      </c>
      <c r="C35" s="145" t="s">
        <v>74</v>
      </c>
      <c r="D35" s="146"/>
      <c r="E35" s="146"/>
      <c r="F35" s="146"/>
      <c r="G35" s="146"/>
      <c r="H35" s="146"/>
      <c r="I35" s="147"/>
      <c r="J35" s="37"/>
      <c r="K35" s="84"/>
      <c r="L35" s="93">
        <v>0</v>
      </c>
      <c r="M35" s="75">
        <v>8000</v>
      </c>
      <c r="O35" s="5"/>
    </row>
    <row r="36" spans="2:15" ht="18" customHeight="1">
      <c r="B36" s="149"/>
      <c r="C36" s="145" t="s">
        <v>67</v>
      </c>
      <c r="D36" s="146"/>
      <c r="E36" s="146"/>
      <c r="F36" s="146"/>
      <c r="G36" s="146"/>
      <c r="H36" s="146"/>
      <c r="I36" s="147"/>
      <c r="J36" s="37"/>
      <c r="K36" s="84"/>
      <c r="L36" s="94">
        <v>0</v>
      </c>
      <c r="M36" s="76">
        <v>8000</v>
      </c>
      <c r="O36" s="5"/>
    </row>
    <row r="37" spans="2:13" ht="18" customHeight="1">
      <c r="B37" s="148" t="s">
        <v>73</v>
      </c>
      <c r="C37" s="156" t="s">
        <v>78</v>
      </c>
      <c r="D37" s="156"/>
      <c r="E37" s="156"/>
      <c r="F37" s="156"/>
      <c r="G37" s="156"/>
      <c r="H37" s="156"/>
      <c r="I37" s="156"/>
      <c r="J37" s="35">
        <f>J38</f>
        <v>88400</v>
      </c>
      <c r="K37" s="81">
        <f>K38</f>
        <v>31000</v>
      </c>
      <c r="L37" s="91">
        <f>SUM(L38:L39)</f>
        <v>202350</v>
      </c>
      <c r="M37" s="73">
        <f>SUM(M38:M39)</f>
        <v>226500</v>
      </c>
    </row>
    <row r="38" spans="2:13" ht="18" customHeight="1">
      <c r="B38" s="158"/>
      <c r="C38" s="150" t="s">
        <v>71</v>
      </c>
      <c r="D38" s="150"/>
      <c r="E38" s="150"/>
      <c r="F38" s="150"/>
      <c r="G38" s="150"/>
      <c r="H38" s="150"/>
      <c r="I38" s="150"/>
      <c r="J38" s="10">
        <v>88400</v>
      </c>
      <c r="K38" s="80">
        <v>31000</v>
      </c>
      <c r="L38" s="90">
        <v>15200</v>
      </c>
      <c r="M38" s="72">
        <v>29500</v>
      </c>
    </row>
    <row r="39" spans="2:13" ht="18" customHeight="1" thickBot="1">
      <c r="B39" s="158"/>
      <c r="C39" s="151" t="s">
        <v>72</v>
      </c>
      <c r="D39" s="151"/>
      <c r="E39" s="151"/>
      <c r="F39" s="151"/>
      <c r="G39" s="151"/>
      <c r="H39" s="151"/>
      <c r="I39" s="151"/>
      <c r="J39" s="38"/>
      <c r="K39" s="85"/>
      <c r="L39" s="96">
        <v>187150</v>
      </c>
      <c r="M39" s="77">
        <v>197000</v>
      </c>
    </row>
    <row r="40" spans="2:13" ht="19.5" customHeight="1" thickBot="1" thickTop="1">
      <c r="B40" s="166" t="s">
        <v>18</v>
      </c>
      <c r="C40" s="167"/>
      <c r="D40" s="167"/>
      <c r="E40" s="167"/>
      <c r="F40" s="167"/>
      <c r="G40" s="167"/>
      <c r="H40" s="167"/>
      <c r="I40" s="168"/>
      <c r="J40" s="39" t="e">
        <f>J7+J13+J16+J21+#REF!+J25+J27+#REF!+#REF!+J29+J32+#REF!+J37+#REF!+#REF!</f>
        <v>#REF!</v>
      </c>
      <c r="K40" s="86" t="e">
        <f>K7+K13+K16+K21+#REF!+K25+K27+#REF!+#REF!+K29+K32+#REF!+K37+#REF!+#REF!+#REF!</f>
        <v>#REF!</v>
      </c>
      <c r="L40" s="97">
        <v>44599393</v>
      </c>
      <c r="M40" s="78">
        <f>M7+M13+M16+M21+M25+M27+M29+M32+M35+M37</f>
        <v>44764001</v>
      </c>
    </row>
    <row r="41" spans="2:13" ht="19.5" customHeight="1" thickTop="1">
      <c r="B41" s="169" t="s">
        <v>41</v>
      </c>
      <c r="C41" s="170"/>
      <c r="D41" s="170"/>
      <c r="E41" s="170"/>
      <c r="F41" s="170"/>
      <c r="G41" s="170"/>
      <c r="H41" s="170"/>
      <c r="I41" s="171"/>
      <c r="J41" s="28"/>
      <c r="K41" s="87" t="e">
        <f>K40-J40</f>
        <v>#REF!</v>
      </c>
      <c r="L41" s="98">
        <v>7874522</v>
      </c>
      <c r="M41" s="64">
        <v>8039130</v>
      </c>
    </row>
    <row r="42" spans="2:13" ht="15">
      <c r="B42" s="4"/>
      <c r="C42" s="4"/>
      <c r="D42" s="4"/>
      <c r="E42" s="4"/>
      <c r="F42" s="4"/>
      <c r="G42" s="4"/>
      <c r="H42" s="4"/>
      <c r="I42" s="4"/>
      <c r="J42" s="4"/>
      <c r="K42" s="4"/>
      <c r="L42" s="8"/>
      <c r="M42" s="8"/>
    </row>
    <row r="43" spans="2:13" ht="15.75">
      <c r="B43" s="1"/>
      <c r="C43" s="1"/>
      <c r="D43" s="1"/>
      <c r="E43" s="1"/>
      <c r="F43" s="1"/>
      <c r="G43" s="1"/>
      <c r="H43" s="1"/>
      <c r="I43" s="1"/>
      <c r="J43" s="1"/>
      <c r="K43" s="1"/>
      <c r="L43" s="8"/>
      <c r="M43" s="8"/>
    </row>
    <row r="44" spans="2:13" ht="15.75">
      <c r="B44" s="1"/>
      <c r="C44" s="1"/>
      <c r="D44" s="1"/>
      <c r="E44" s="1"/>
      <c r="F44" s="1"/>
      <c r="G44" s="1"/>
      <c r="H44" s="1"/>
      <c r="I44" s="1"/>
      <c r="J44" s="1"/>
      <c r="K44" s="1"/>
      <c r="L44" s="11"/>
      <c r="M44" s="11"/>
    </row>
    <row r="45" spans="2:13" ht="1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2:13" ht="1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2:13" ht="1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2:13" ht="1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</sheetData>
  <sheetProtection selectLockedCells="1" selectUnlockedCells="1"/>
  <mergeCells count="50">
    <mergeCell ref="B32:B34"/>
    <mergeCell ref="C30:I30"/>
    <mergeCell ref="B25:B26"/>
    <mergeCell ref="B40:I40"/>
    <mergeCell ref="B41:I41"/>
    <mergeCell ref="C11:I11"/>
    <mergeCell ref="C37:I37"/>
    <mergeCell ref="C38:I38"/>
    <mergeCell ref="B37:B39"/>
    <mergeCell ref="B13:B15"/>
    <mergeCell ref="C9:I9"/>
    <mergeCell ref="B16:B20"/>
    <mergeCell ref="C25:I25"/>
    <mergeCell ref="C26:I26"/>
    <mergeCell ref="C7:I7"/>
    <mergeCell ref="C8:I8"/>
    <mergeCell ref="C19:I19"/>
    <mergeCell ref="C17:I17"/>
    <mergeCell ref="C18:I18"/>
    <mergeCell ref="B7:B12"/>
    <mergeCell ref="B21:B24"/>
    <mergeCell ref="C21:I21"/>
    <mergeCell ref="C22:I22"/>
    <mergeCell ref="C33:I33"/>
    <mergeCell ref="B29:B31"/>
    <mergeCell ref="C29:I29"/>
    <mergeCell ref="C32:I32"/>
    <mergeCell ref="C31:I31"/>
    <mergeCell ref="B27:B28"/>
    <mergeCell ref="C23:I23"/>
    <mergeCell ref="C16:I16"/>
    <mergeCell ref="C10:I10"/>
    <mergeCell ref="C24:I24"/>
    <mergeCell ref="C20:I20"/>
    <mergeCell ref="C34:I34"/>
    <mergeCell ref="C27:I27"/>
    <mergeCell ref="C28:I28"/>
    <mergeCell ref="C13:I13"/>
    <mergeCell ref="C14:I14"/>
    <mergeCell ref="C15:I15"/>
    <mergeCell ref="C35:I35"/>
    <mergeCell ref="C36:I36"/>
    <mergeCell ref="B35:B36"/>
    <mergeCell ref="C12:I12"/>
    <mergeCell ref="C39:I39"/>
    <mergeCell ref="B1:E1"/>
    <mergeCell ref="B2:E2"/>
    <mergeCell ref="B3:E3"/>
    <mergeCell ref="B4:M4"/>
    <mergeCell ref="C6:I6"/>
  </mergeCells>
  <printOptions/>
  <pageMargins left="0.2362204724409449" right="0.2362204724409449" top="0.7480314960629921" bottom="0.7480314960629921" header="0.31496062992125984" footer="0.31496062992125984"/>
  <pageSetup firstPageNumber="1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0"/>
  <sheetViews>
    <sheetView view="pageLayout" zoomScaleNormal="130" workbookViewId="0" topLeftCell="A1">
      <selection activeCell="D45" sqref="D45"/>
    </sheetView>
  </sheetViews>
  <sheetFormatPr defaultColWidth="9.140625" defaultRowHeight="12.75"/>
  <cols>
    <col min="1" max="1" width="4.421875" style="0" customWidth="1"/>
    <col min="2" max="2" width="6.140625" style="0" customWidth="1"/>
    <col min="8" max="8" width="19.421875" style="0" customWidth="1"/>
    <col min="9" max="9" width="9.140625" style="0" hidden="1" customWidth="1"/>
    <col min="10" max="11" width="17.140625" style="0" hidden="1" customWidth="1"/>
    <col min="12" max="13" width="14.7109375" style="0" customWidth="1"/>
    <col min="25" max="25" width="15.421875" style="0" customWidth="1"/>
  </cols>
  <sheetData>
    <row r="1" ht="32.25" customHeight="1">
      <c r="M1" s="7"/>
    </row>
    <row r="2" spans="2:13" ht="14.25">
      <c r="B2" s="175" t="s">
        <v>76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</row>
    <row r="3" spans="2:13" ht="1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 ht="29.25" customHeight="1" thickBot="1">
      <c r="B4" s="40" t="s">
        <v>48</v>
      </c>
      <c r="C4" s="176" t="s">
        <v>3</v>
      </c>
      <c r="D4" s="177"/>
      <c r="E4" s="177"/>
      <c r="F4" s="177"/>
      <c r="G4" s="177"/>
      <c r="H4" s="177"/>
      <c r="I4" s="178"/>
      <c r="J4" s="41" t="s">
        <v>25</v>
      </c>
      <c r="K4" s="99" t="s">
        <v>38</v>
      </c>
      <c r="L4" s="101" t="s">
        <v>49</v>
      </c>
      <c r="M4" s="42" t="s">
        <v>65</v>
      </c>
    </row>
    <row r="5" spans="2:13" ht="19.5" customHeight="1" thickTop="1">
      <c r="B5" s="182" t="s">
        <v>4</v>
      </c>
      <c r="C5" s="179" t="s">
        <v>40</v>
      </c>
      <c r="D5" s="180"/>
      <c r="E5" s="180"/>
      <c r="F5" s="180"/>
      <c r="G5" s="180"/>
      <c r="H5" s="181"/>
      <c r="I5" s="45"/>
      <c r="J5" s="15">
        <f>J7</f>
        <v>30000</v>
      </c>
      <c r="K5" s="100">
        <f>K7</f>
        <v>30000</v>
      </c>
      <c r="L5" s="102">
        <f>SUM(L6:L7)</f>
        <v>2781000</v>
      </c>
      <c r="M5" s="131">
        <f>SUM(M6:M7)</f>
        <v>2781000</v>
      </c>
    </row>
    <row r="6" spans="2:13" ht="19.5" customHeight="1">
      <c r="B6" s="183"/>
      <c r="C6" s="185" t="s">
        <v>68</v>
      </c>
      <c r="D6" s="186"/>
      <c r="E6" s="186"/>
      <c r="F6" s="186"/>
      <c r="G6" s="186"/>
      <c r="H6" s="187"/>
      <c r="I6" s="46"/>
      <c r="J6" s="16">
        <v>30000</v>
      </c>
      <c r="K6" s="16">
        <v>30000</v>
      </c>
      <c r="L6" s="103">
        <v>1836000</v>
      </c>
      <c r="M6" s="59">
        <v>1836000</v>
      </c>
    </row>
    <row r="7" spans="2:13" ht="19.5" customHeight="1">
      <c r="B7" s="184"/>
      <c r="C7" s="150" t="s">
        <v>52</v>
      </c>
      <c r="D7" s="150"/>
      <c r="E7" s="150"/>
      <c r="F7" s="150"/>
      <c r="G7" s="150"/>
      <c r="H7" s="150"/>
      <c r="I7" s="150"/>
      <c r="J7" s="16">
        <v>30000</v>
      </c>
      <c r="K7" s="16">
        <v>30000</v>
      </c>
      <c r="L7" s="103">
        <v>945000</v>
      </c>
      <c r="M7" s="60">
        <v>945000</v>
      </c>
    </row>
    <row r="8" spans="2:13" ht="19.5" customHeight="1">
      <c r="B8" s="162" t="s">
        <v>6</v>
      </c>
      <c r="C8" s="194" t="s">
        <v>55</v>
      </c>
      <c r="D8" s="195"/>
      <c r="E8" s="195"/>
      <c r="F8" s="195"/>
      <c r="G8" s="195"/>
      <c r="H8" s="195"/>
      <c r="I8" s="196"/>
      <c r="J8" s="17">
        <f>J9+J10</f>
        <v>2395747</v>
      </c>
      <c r="K8" s="17">
        <f>K9+K10</f>
        <v>3377747</v>
      </c>
      <c r="L8" s="104">
        <f>L9+L10</f>
        <v>1756902</v>
      </c>
      <c r="M8" s="132">
        <f>M9+M10</f>
        <v>2211135</v>
      </c>
    </row>
    <row r="9" spans="2:13" ht="19.5" customHeight="1">
      <c r="B9" s="162"/>
      <c r="C9" s="150" t="s">
        <v>68</v>
      </c>
      <c r="D9" s="150"/>
      <c r="E9" s="150"/>
      <c r="F9" s="150"/>
      <c r="G9" s="150"/>
      <c r="H9" s="150"/>
      <c r="I9" s="150"/>
      <c r="J9" s="18">
        <v>1750000</v>
      </c>
      <c r="K9" s="18">
        <v>2732000</v>
      </c>
      <c r="L9" s="105">
        <v>1100000</v>
      </c>
      <c r="M9" s="61">
        <v>1100000</v>
      </c>
    </row>
    <row r="10" spans="2:13" ht="19.5" customHeight="1">
      <c r="B10" s="162"/>
      <c r="C10" s="150" t="s">
        <v>56</v>
      </c>
      <c r="D10" s="150"/>
      <c r="E10" s="150"/>
      <c r="F10" s="150"/>
      <c r="G10" s="150"/>
      <c r="H10" s="150"/>
      <c r="I10" s="150"/>
      <c r="J10" s="18">
        <v>645747</v>
      </c>
      <c r="K10" s="18">
        <v>645747</v>
      </c>
      <c r="L10" s="105">
        <v>656902</v>
      </c>
      <c r="M10" s="61">
        <v>1111135</v>
      </c>
    </row>
    <row r="11" spans="2:13" ht="19.5" customHeight="1">
      <c r="B11" s="148" t="s">
        <v>8</v>
      </c>
      <c r="C11" s="156" t="s">
        <v>63</v>
      </c>
      <c r="D11" s="156"/>
      <c r="E11" s="156"/>
      <c r="F11" s="156"/>
      <c r="G11" s="156"/>
      <c r="H11" s="156"/>
      <c r="I11" s="156"/>
      <c r="J11" s="17">
        <f>J12+J13+J14</f>
        <v>5400000</v>
      </c>
      <c r="K11" s="17">
        <f>K12+K13+K14</f>
        <v>5400000</v>
      </c>
      <c r="L11" s="104">
        <f>L12+L13+L14</f>
        <v>13000000</v>
      </c>
      <c r="M11" s="62">
        <f>SUM(M12:M14)</f>
        <v>13000000</v>
      </c>
    </row>
    <row r="12" spans="2:13" ht="19.5" customHeight="1">
      <c r="B12" s="158"/>
      <c r="C12" s="145" t="s">
        <v>68</v>
      </c>
      <c r="D12" s="159"/>
      <c r="E12" s="159"/>
      <c r="F12" s="159"/>
      <c r="G12" s="159"/>
      <c r="H12" s="159"/>
      <c r="I12" s="160"/>
      <c r="J12" s="18">
        <v>405000</v>
      </c>
      <c r="K12" s="18">
        <v>405000</v>
      </c>
      <c r="L12" s="105">
        <v>1950000</v>
      </c>
      <c r="M12" s="61">
        <v>1950000</v>
      </c>
    </row>
    <row r="13" spans="2:13" ht="19.5" customHeight="1">
      <c r="B13" s="158"/>
      <c r="C13" s="156" t="s">
        <v>19</v>
      </c>
      <c r="D13" s="156"/>
      <c r="E13" s="156"/>
      <c r="F13" s="156"/>
      <c r="G13" s="156"/>
      <c r="H13" s="156"/>
      <c r="I13" s="156"/>
      <c r="J13" s="18">
        <v>2700000</v>
      </c>
      <c r="K13" s="18">
        <v>2700000</v>
      </c>
      <c r="L13" s="105">
        <v>8450000</v>
      </c>
      <c r="M13" s="61">
        <v>8450000</v>
      </c>
    </row>
    <row r="14" spans="2:13" ht="19.5" customHeight="1">
      <c r="B14" s="161"/>
      <c r="C14" s="156" t="s">
        <v>9</v>
      </c>
      <c r="D14" s="156"/>
      <c r="E14" s="156"/>
      <c r="F14" s="156"/>
      <c r="G14" s="156"/>
      <c r="H14" s="156"/>
      <c r="I14" s="156"/>
      <c r="J14" s="18">
        <v>2295000</v>
      </c>
      <c r="K14" s="18">
        <v>2295000</v>
      </c>
      <c r="L14" s="105">
        <v>2600000</v>
      </c>
      <c r="M14" s="61">
        <v>2600000</v>
      </c>
    </row>
    <row r="15" spans="2:13" ht="19.5" customHeight="1">
      <c r="B15" s="148" t="s">
        <v>10</v>
      </c>
      <c r="C15" s="156" t="s">
        <v>20</v>
      </c>
      <c r="D15" s="156"/>
      <c r="E15" s="156"/>
      <c r="F15" s="156"/>
      <c r="G15" s="156"/>
      <c r="H15" s="156"/>
      <c r="I15" s="156"/>
      <c r="J15" s="17">
        <f>J16</f>
        <v>1543010</v>
      </c>
      <c r="K15" s="17">
        <f>K16</f>
        <v>1073510</v>
      </c>
      <c r="L15" s="104">
        <v>350000</v>
      </c>
      <c r="M15" s="62">
        <v>285000</v>
      </c>
    </row>
    <row r="16" spans="2:13" ht="19.5" customHeight="1">
      <c r="B16" s="158"/>
      <c r="C16" s="150" t="s">
        <v>5</v>
      </c>
      <c r="D16" s="150"/>
      <c r="E16" s="150"/>
      <c r="F16" s="150"/>
      <c r="G16" s="150"/>
      <c r="H16" s="150"/>
      <c r="I16" s="150"/>
      <c r="J16" s="18">
        <v>1543010</v>
      </c>
      <c r="K16" s="18">
        <v>1073510</v>
      </c>
      <c r="L16" s="105">
        <v>350000</v>
      </c>
      <c r="M16" s="61">
        <v>285000</v>
      </c>
    </row>
    <row r="17" spans="2:13" ht="19.5" customHeight="1">
      <c r="B17" s="162" t="s">
        <v>11</v>
      </c>
      <c r="C17" s="156" t="s">
        <v>21</v>
      </c>
      <c r="D17" s="156"/>
      <c r="E17" s="156"/>
      <c r="F17" s="156"/>
      <c r="G17" s="156"/>
      <c r="H17" s="156"/>
      <c r="I17" s="156"/>
      <c r="J17" s="17">
        <f>J18</f>
        <v>367000</v>
      </c>
      <c r="K17" s="17">
        <f>K18</f>
        <v>364000</v>
      </c>
      <c r="L17" s="104">
        <f>L18</f>
        <v>510000</v>
      </c>
      <c r="M17" s="62">
        <v>685000</v>
      </c>
    </row>
    <row r="18" spans="2:13" ht="19.5" customHeight="1" thickBot="1">
      <c r="B18" s="148"/>
      <c r="C18" s="151" t="s">
        <v>68</v>
      </c>
      <c r="D18" s="151"/>
      <c r="E18" s="151"/>
      <c r="F18" s="151"/>
      <c r="G18" s="151"/>
      <c r="H18" s="151"/>
      <c r="I18" s="151"/>
      <c r="J18" s="27">
        <v>367000</v>
      </c>
      <c r="K18" s="27">
        <v>364000</v>
      </c>
      <c r="L18" s="106">
        <v>510000</v>
      </c>
      <c r="M18" s="63">
        <v>685000</v>
      </c>
    </row>
    <row r="19" spans="2:13" ht="18.75" customHeight="1" thickBot="1" thickTop="1">
      <c r="B19" s="197" t="s">
        <v>22</v>
      </c>
      <c r="C19" s="198"/>
      <c r="D19" s="198"/>
      <c r="E19" s="198"/>
      <c r="F19" s="198"/>
      <c r="G19" s="198"/>
      <c r="H19" s="198"/>
      <c r="I19" s="199"/>
      <c r="J19" s="47" t="e">
        <f>J5+#REF!+J8+#REF!+J11+#REF!+J15+J17</f>
        <v>#REF!</v>
      </c>
      <c r="K19" s="47" t="e">
        <f>K5+#REF!+K8+#REF!+K11+#REF!+K15+K17</f>
        <v>#REF!</v>
      </c>
      <c r="L19" s="107">
        <v>18397902</v>
      </c>
      <c r="M19" s="133">
        <f>M5+M8+M11+M15+M17</f>
        <v>18962135</v>
      </c>
    </row>
    <row r="20" spans="2:13" ht="16.5" thickBot="1" thickTop="1">
      <c r="B20" s="189" t="s">
        <v>47</v>
      </c>
      <c r="C20" s="190"/>
      <c r="D20" s="190"/>
      <c r="E20" s="190"/>
      <c r="F20" s="190"/>
      <c r="G20" s="190"/>
      <c r="H20" s="191"/>
      <c r="I20" s="43"/>
      <c r="J20" s="44"/>
      <c r="K20" s="44"/>
      <c r="L20" s="108">
        <v>15526360</v>
      </c>
      <c r="M20" s="78">
        <v>16090593</v>
      </c>
    </row>
    <row r="21" spans="2:13" ht="38.25" customHeight="1" thickTop="1">
      <c r="B21" s="192" t="s">
        <v>35</v>
      </c>
      <c r="C21" s="193"/>
      <c r="D21" s="193"/>
      <c r="E21" s="193"/>
      <c r="F21" s="193"/>
      <c r="G21" s="193"/>
      <c r="H21" s="193"/>
      <c r="I21" s="135"/>
      <c r="J21" s="136" t="e">
        <f>investicije!J40+'kapitalne pomoći'!J19</f>
        <v>#REF!</v>
      </c>
      <c r="K21" s="137" t="e">
        <f>investicije!K40+'kapitalne pomoći'!K19</f>
        <v>#REF!</v>
      </c>
      <c r="L21" s="138">
        <f>investicije!L40+'kapitalne pomoći'!L19</f>
        <v>62997295</v>
      </c>
      <c r="M21" s="139">
        <v>63726136</v>
      </c>
    </row>
    <row r="22" spans="2:13" ht="23.25" customHeight="1">
      <c r="B22" s="140"/>
      <c r="C22" s="140"/>
      <c r="D22" s="140"/>
      <c r="E22" s="140"/>
      <c r="F22" s="140"/>
      <c r="G22" s="140"/>
      <c r="H22" s="140"/>
      <c r="I22" s="140"/>
      <c r="J22" s="141"/>
      <c r="K22" s="141"/>
      <c r="L22" s="142"/>
      <c r="M22" s="143"/>
    </row>
    <row r="23" spans="2:13" ht="32.25" customHeight="1">
      <c r="B23" s="140"/>
      <c r="C23" s="140"/>
      <c r="D23" s="140"/>
      <c r="E23" s="140"/>
      <c r="F23" s="140"/>
      <c r="G23" s="140"/>
      <c r="H23" s="140"/>
      <c r="I23" s="140"/>
      <c r="J23" s="141"/>
      <c r="K23" s="141"/>
      <c r="L23" s="144"/>
      <c r="M23" s="143"/>
    </row>
    <row r="24" spans="2:13" ht="15">
      <c r="B24" s="141"/>
      <c r="C24" s="141"/>
      <c r="D24" s="141"/>
      <c r="E24" s="188"/>
      <c r="F24" s="188"/>
      <c r="G24" s="188"/>
      <c r="H24" s="188"/>
      <c r="I24" s="188"/>
      <c r="J24" s="188"/>
      <c r="K24" s="6"/>
      <c r="L24" s="6"/>
      <c r="M24" s="143"/>
    </row>
    <row r="25" spans="2:13" ht="41.25" customHeight="1">
      <c r="B25" s="141"/>
      <c r="C25" s="141"/>
      <c r="D25" s="141"/>
      <c r="E25" s="141"/>
      <c r="F25" s="188"/>
      <c r="G25" s="188"/>
      <c r="H25" s="188"/>
      <c r="I25" s="188"/>
      <c r="J25" s="188"/>
      <c r="K25" s="188"/>
      <c r="L25" s="188"/>
      <c r="M25" s="188"/>
    </row>
    <row r="26" spans="2:13" ht="15">
      <c r="B26" s="141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</row>
    <row r="27" spans="2:13" ht="24" customHeight="1">
      <c r="B27" s="141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</row>
    <row r="28" spans="2:13" ht="12.75"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</row>
    <row r="29" spans="2:13" ht="12.75"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</row>
    <row r="30" spans="2:13" ht="12.75"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</row>
    <row r="31" ht="14.25" customHeight="1"/>
  </sheetData>
  <sheetProtection selectLockedCells="1" selectUnlockedCells="1"/>
  <mergeCells count="26">
    <mergeCell ref="B8:B10"/>
    <mergeCell ref="C8:I8"/>
    <mergeCell ref="C9:I9"/>
    <mergeCell ref="C11:I11"/>
    <mergeCell ref="C10:I10"/>
    <mergeCell ref="B19:I19"/>
    <mergeCell ref="C14:I14"/>
    <mergeCell ref="C12:I12"/>
    <mergeCell ref="C13:I13"/>
    <mergeCell ref="B11:B14"/>
    <mergeCell ref="F25:M25"/>
    <mergeCell ref="E24:J24"/>
    <mergeCell ref="C15:I15"/>
    <mergeCell ref="C17:I17"/>
    <mergeCell ref="C18:I18"/>
    <mergeCell ref="B20:H20"/>
    <mergeCell ref="B21:H21"/>
    <mergeCell ref="B17:B18"/>
    <mergeCell ref="C16:I16"/>
    <mergeCell ref="B15:B16"/>
    <mergeCell ref="B2:M2"/>
    <mergeCell ref="C4:I4"/>
    <mergeCell ref="C5:H5"/>
    <mergeCell ref="B5:B7"/>
    <mergeCell ref="C6:H6"/>
    <mergeCell ref="C7:I7"/>
  </mergeCells>
  <printOptions/>
  <pageMargins left="0.15748031496062992" right="0.15748031496062992" top="0" bottom="0.1968503937007874" header="0.11811023622047245" footer="0.11811023622047245"/>
  <pageSetup firstPageNumber="2" useFirstPageNumber="1" fitToHeight="0" fitToWidth="1" horizontalDpi="300" verticalDpi="300" orientation="portrait" paperSize="9" scale="97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M61"/>
  <sheetViews>
    <sheetView view="pageLayout" zoomScaleNormal="90" workbookViewId="0" topLeftCell="A1">
      <selection activeCell="M61" sqref="M61"/>
    </sheetView>
  </sheetViews>
  <sheetFormatPr defaultColWidth="9.140625" defaultRowHeight="12.75"/>
  <cols>
    <col min="1" max="1" width="5.00390625" style="0" customWidth="1"/>
    <col min="2" max="2" width="8.00390625" style="0" customWidth="1"/>
    <col min="8" max="8" width="18.28125" style="0" customWidth="1"/>
    <col min="9" max="9" width="15.140625" style="0" hidden="1" customWidth="1"/>
    <col min="10" max="11" width="24.7109375" style="0" hidden="1" customWidth="1"/>
    <col min="12" max="13" width="28.7109375" style="0" customWidth="1"/>
    <col min="14" max="14" width="9.140625" style="0" customWidth="1"/>
  </cols>
  <sheetData>
    <row r="1" spans="2:13" ht="12.75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2:13" ht="15">
      <c r="B2" s="23"/>
      <c r="C2" s="23"/>
      <c r="D2" s="19" t="s">
        <v>81</v>
      </c>
      <c r="E2" s="19"/>
      <c r="F2" s="19"/>
      <c r="G2" s="19"/>
      <c r="H2" s="23"/>
      <c r="I2" s="23"/>
      <c r="J2" s="23"/>
      <c r="K2" s="23"/>
      <c r="L2" s="23"/>
      <c r="M2" s="23"/>
    </row>
    <row r="3" spans="2:13" ht="15">
      <c r="B3" s="4"/>
      <c r="C3" s="4"/>
      <c r="D3" s="269"/>
      <c r="E3" s="269"/>
      <c r="F3" s="269"/>
      <c r="G3" s="269"/>
      <c r="H3" s="269"/>
      <c r="I3" s="269"/>
      <c r="J3" s="269"/>
      <c r="K3" s="269"/>
      <c r="L3" s="269"/>
      <c r="M3" s="269"/>
    </row>
    <row r="4" spans="2:13" ht="15">
      <c r="B4" s="4"/>
      <c r="C4" s="4"/>
      <c r="D4" s="19" t="s">
        <v>34</v>
      </c>
      <c r="E4" s="19"/>
      <c r="F4" s="19"/>
      <c r="G4" s="19"/>
      <c r="H4" s="19"/>
      <c r="I4" s="4"/>
      <c r="J4" s="4"/>
      <c r="K4" s="4"/>
      <c r="L4" s="4"/>
      <c r="M4" s="4"/>
    </row>
    <row r="5" spans="2:13" ht="14.25">
      <c r="B5" s="29" t="s">
        <v>24</v>
      </c>
      <c r="C5" s="153" t="s">
        <v>3</v>
      </c>
      <c r="D5" s="154"/>
      <c r="E5" s="154"/>
      <c r="F5" s="154"/>
      <c r="G5" s="154"/>
      <c r="H5" s="154"/>
      <c r="I5" s="155"/>
      <c r="J5" s="31" t="s">
        <v>33</v>
      </c>
      <c r="K5" s="30" t="s">
        <v>38</v>
      </c>
      <c r="L5" s="211" t="s">
        <v>49</v>
      </c>
      <c r="M5" s="284" t="s">
        <v>65</v>
      </c>
    </row>
    <row r="6" spans="2:13" ht="15" thickBot="1">
      <c r="B6" s="49" t="s">
        <v>23</v>
      </c>
      <c r="C6" s="200"/>
      <c r="D6" s="201"/>
      <c r="E6" s="201"/>
      <c r="F6" s="201"/>
      <c r="G6" s="201"/>
      <c r="H6" s="201"/>
      <c r="I6" s="202"/>
      <c r="J6" s="48">
        <v>2015</v>
      </c>
      <c r="K6" s="50">
        <v>2015</v>
      </c>
      <c r="L6" s="212"/>
      <c r="M6" s="285"/>
    </row>
    <row r="7" spans="2:13" ht="12.75" customHeight="1" thickTop="1">
      <c r="B7" s="165" t="s">
        <v>4</v>
      </c>
      <c r="C7" s="264" t="s">
        <v>26</v>
      </c>
      <c r="D7" s="265"/>
      <c r="E7" s="265"/>
      <c r="F7" s="265"/>
      <c r="G7" s="265"/>
      <c r="H7" s="265"/>
      <c r="I7" s="266"/>
      <c r="J7" s="289" t="e">
        <f>investicije!J8+investicije!J17+investicije!J18+investicije!J23+investicije!#REF!+investicije!J26+'kapitalne pomoći'!J16+'kapitalne pomoći'!#REF!</f>
        <v>#REF!</v>
      </c>
      <c r="K7" s="271" t="e">
        <f>investicije!K8+investicije!K14+investicije!K17+investicije!K18+investicije!K23+investicije!#REF!+investicije!K26+'kapitalne pomoći'!K16+'kapitalne pomoći'!M1</f>
        <v>#REF!</v>
      </c>
      <c r="L7" s="268">
        <v>11416851</v>
      </c>
      <c r="M7" s="253">
        <v>11546309</v>
      </c>
    </row>
    <row r="8" spans="2:13" ht="14.25" customHeight="1">
      <c r="B8" s="161"/>
      <c r="C8" s="261"/>
      <c r="D8" s="262"/>
      <c r="E8" s="262"/>
      <c r="F8" s="262"/>
      <c r="G8" s="262"/>
      <c r="H8" s="262"/>
      <c r="I8" s="263"/>
      <c r="J8" s="214"/>
      <c r="K8" s="217"/>
      <c r="L8" s="234"/>
      <c r="M8" s="247"/>
    </row>
    <row r="9" spans="2:13" ht="12.75" customHeight="1">
      <c r="B9" s="148" t="s">
        <v>6</v>
      </c>
      <c r="C9" s="255" t="s">
        <v>79</v>
      </c>
      <c r="D9" s="256"/>
      <c r="E9" s="256"/>
      <c r="F9" s="256"/>
      <c r="G9" s="256"/>
      <c r="H9" s="256"/>
      <c r="I9" s="257"/>
      <c r="J9" s="214" t="e">
        <f>investicije!J15+investicije!#REF!+investicije!J30+investicije!J34+investicije!J38+investicije!#REF!+investicije!#REF!+investicije!#REF!+'kapitalne pomoći'!J7+'kapitalne pomoći'!#REF!+'kapitalne pomoći'!J9+'kapitalne pomoći'!#REF!+'kapitalne pomoći'!J12+'kapitalne pomoći'!#REF!+'kapitalne pomoći'!J18</f>
        <v>#REF!</v>
      </c>
      <c r="K9" s="217" t="e">
        <f>investicije!#REF!+investicije!#REF!+investicije!K30+investicije!K34+investicije!K38+investicije!#REF!+'kapitalne pomoći'!K7+'kapitalne pomoći'!#REF!+'kapitalne pomoći'!K9+'kapitalne pomoći'!#REF!+'kapitalne pomoći'!K12+'kapitalne pomoći'!K18+'kapitalne pomoći'!#REF!</f>
        <v>#REF!</v>
      </c>
      <c r="L9" s="234">
        <v>26302350</v>
      </c>
      <c r="M9" s="247">
        <v>25496500</v>
      </c>
    </row>
    <row r="10" spans="2:13" ht="15" customHeight="1">
      <c r="B10" s="158"/>
      <c r="C10" s="258"/>
      <c r="D10" s="259"/>
      <c r="E10" s="259"/>
      <c r="F10" s="259"/>
      <c r="G10" s="259"/>
      <c r="H10" s="259"/>
      <c r="I10" s="260"/>
      <c r="J10" s="214"/>
      <c r="K10" s="217"/>
      <c r="L10" s="234"/>
      <c r="M10" s="247"/>
    </row>
    <row r="11" spans="2:13" ht="6.75" customHeight="1" hidden="1">
      <c r="B11" s="161"/>
      <c r="C11" s="261"/>
      <c r="D11" s="262"/>
      <c r="E11" s="262"/>
      <c r="F11" s="262"/>
      <c r="G11" s="262"/>
      <c r="H11" s="262"/>
      <c r="I11" s="263"/>
      <c r="J11" s="214"/>
      <c r="K11" s="217"/>
      <c r="L11" s="234"/>
      <c r="M11" s="247"/>
    </row>
    <row r="12" spans="2:13" ht="26.25" customHeight="1">
      <c r="B12" s="12" t="s">
        <v>8</v>
      </c>
      <c r="C12" s="291" t="s">
        <v>57</v>
      </c>
      <c r="D12" s="146"/>
      <c r="E12" s="146"/>
      <c r="F12" s="146"/>
      <c r="G12" s="146"/>
      <c r="H12" s="146"/>
      <c r="I12" s="147"/>
      <c r="J12" s="51"/>
      <c r="K12" s="110"/>
      <c r="L12" s="111">
        <v>13522300</v>
      </c>
      <c r="M12" s="65">
        <v>14473300</v>
      </c>
    </row>
    <row r="13" spans="2:13" ht="12.75" customHeight="1">
      <c r="B13" s="148" t="s">
        <v>10</v>
      </c>
      <c r="C13" s="255" t="s">
        <v>27</v>
      </c>
      <c r="D13" s="256"/>
      <c r="E13" s="256"/>
      <c r="F13" s="256"/>
      <c r="G13" s="256"/>
      <c r="H13" s="256"/>
      <c r="I13" s="257"/>
      <c r="J13" s="226">
        <f>'kapitalne pomoći'!J13</f>
        <v>2700000</v>
      </c>
      <c r="K13" s="219" t="e">
        <f>investicije!#REF!+'kapitalne pomoći'!K13</f>
        <v>#REF!</v>
      </c>
      <c r="L13" s="250">
        <v>8450000</v>
      </c>
      <c r="M13" s="267">
        <v>8450000</v>
      </c>
    </row>
    <row r="14" spans="2:13" ht="18" customHeight="1">
      <c r="B14" s="158"/>
      <c r="C14" s="258"/>
      <c r="D14" s="259"/>
      <c r="E14" s="259"/>
      <c r="F14" s="259"/>
      <c r="G14" s="259"/>
      <c r="H14" s="259"/>
      <c r="I14" s="260"/>
      <c r="J14" s="227"/>
      <c r="K14" s="220"/>
      <c r="L14" s="251"/>
      <c r="M14" s="267"/>
    </row>
    <row r="15" spans="2:13" ht="18.75" customHeight="1" hidden="1">
      <c r="B15" s="158"/>
      <c r="C15" s="258"/>
      <c r="D15" s="259"/>
      <c r="E15" s="259"/>
      <c r="F15" s="259"/>
      <c r="G15" s="259"/>
      <c r="H15" s="259"/>
      <c r="I15" s="260"/>
      <c r="J15" s="22"/>
      <c r="K15" s="34"/>
      <c r="L15" s="250"/>
      <c r="M15" s="267"/>
    </row>
    <row r="16" spans="2:13" ht="21" customHeight="1" hidden="1">
      <c r="B16" s="161"/>
      <c r="C16" s="261"/>
      <c r="D16" s="262"/>
      <c r="E16" s="262"/>
      <c r="F16" s="262"/>
      <c r="G16" s="262"/>
      <c r="H16" s="262"/>
      <c r="I16" s="263"/>
      <c r="J16" s="22"/>
      <c r="K16" s="109"/>
      <c r="L16" s="251"/>
      <c r="M16" s="267"/>
    </row>
    <row r="17" spans="2:13" ht="12.75" customHeight="1">
      <c r="B17" s="148" t="s">
        <v>11</v>
      </c>
      <c r="C17" s="255" t="s">
        <v>28</v>
      </c>
      <c r="D17" s="256"/>
      <c r="E17" s="256"/>
      <c r="F17" s="256"/>
      <c r="G17" s="256"/>
      <c r="H17" s="256"/>
      <c r="I17" s="257"/>
      <c r="J17" s="214" t="e">
        <f>investicije!#REF!+investicije!#REF!+investicije!#REF!+investicije!#REF!+investicije!#REF!+investicije!#REF!+'kapitalne pomoći'!J14</f>
        <v>#REF!</v>
      </c>
      <c r="K17" s="217" t="e">
        <f>investicije!#REF!+'kapitalne pomoći'!K14</f>
        <v>#REF!</v>
      </c>
      <c r="L17" s="234">
        <v>2600000</v>
      </c>
      <c r="M17" s="247">
        <v>2600000</v>
      </c>
    </row>
    <row r="18" spans="2:13" ht="12.75" customHeight="1">
      <c r="B18" s="161"/>
      <c r="C18" s="261"/>
      <c r="D18" s="262"/>
      <c r="E18" s="262"/>
      <c r="F18" s="262"/>
      <c r="G18" s="262"/>
      <c r="H18" s="262"/>
      <c r="I18" s="263"/>
      <c r="J18" s="214"/>
      <c r="K18" s="217"/>
      <c r="L18" s="234"/>
      <c r="M18" s="247"/>
    </row>
    <row r="19" spans="2:13" ht="12.75" customHeight="1">
      <c r="B19" s="148" t="s">
        <v>12</v>
      </c>
      <c r="C19" s="255" t="s">
        <v>29</v>
      </c>
      <c r="D19" s="256"/>
      <c r="E19" s="256"/>
      <c r="F19" s="256"/>
      <c r="G19" s="256"/>
      <c r="H19" s="256"/>
      <c r="I19" s="257"/>
      <c r="J19" s="214" t="e">
        <f>investicije!J28+investicije!#REF!+'kapitalne pomoći'!J10</f>
        <v>#REF!</v>
      </c>
      <c r="K19" s="217">
        <f>investicije!K28+'kapitalne pomoći'!K10</f>
        <v>688747</v>
      </c>
      <c r="L19" s="234">
        <v>705794</v>
      </c>
      <c r="M19" s="247">
        <v>1160027</v>
      </c>
    </row>
    <row r="20" spans="2:13" ht="15" customHeight="1" thickBot="1">
      <c r="B20" s="158"/>
      <c r="C20" s="258"/>
      <c r="D20" s="259"/>
      <c r="E20" s="259"/>
      <c r="F20" s="259"/>
      <c r="G20" s="259"/>
      <c r="H20" s="259"/>
      <c r="I20" s="260"/>
      <c r="J20" s="270"/>
      <c r="K20" s="218"/>
      <c r="L20" s="243"/>
      <c r="M20" s="254"/>
    </row>
    <row r="21" spans="2:13" ht="24.75" customHeight="1" thickTop="1">
      <c r="B21" s="169" t="s">
        <v>62</v>
      </c>
      <c r="C21" s="272"/>
      <c r="D21" s="272"/>
      <c r="E21" s="272"/>
      <c r="F21" s="272"/>
      <c r="G21" s="272"/>
      <c r="H21" s="272"/>
      <c r="I21" s="273"/>
      <c r="J21" s="58" t="e">
        <f>J7+J9+J13+J17+J19+#REF!</f>
        <v>#REF!</v>
      </c>
      <c r="K21" s="58" t="e">
        <f>K7+K9+K13+K17+K19+#REF!</f>
        <v>#REF!</v>
      </c>
      <c r="L21" s="112">
        <f>SUM(L7:L20)</f>
        <v>62997295</v>
      </c>
      <c r="M21" s="134">
        <f>SUM(M7:M20)</f>
        <v>63726136</v>
      </c>
    </row>
    <row r="22" spans="2:13" ht="10.5" customHeight="1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</row>
    <row r="23" spans="2:13" ht="12.75" customHeight="1" hidden="1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2:13" ht="2.25" customHeight="1"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</row>
    <row r="25" spans="2:13" ht="12.75" customHeight="1" hidden="1">
      <c r="B25" s="23"/>
      <c r="C25" s="23"/>
      <c r="D25" s="283"/>
      <c r="E25" s="283"/>
      <c r="F25" s="283"/>
      <c r="G25" s="283"/>
      <c r="H25" s="283"/>
      <c r="I25" s="283"/>
      <c r="J25" s="283"/>
      <c r="K25" s="283"/>
      <c r="L25" s="283"/>
      <c r="M25" s="283"/>
    </row>
    <row r="26" spans="2:13" ht="15">
      <c r="B26" s="23"/>
      <c r="C26" s="23"/>
      <c r="D26" s="283"/>
      <c r="E26" s="283"/>
      <c r="F26" s="283"/>
      <c r="G26" s="283"/>
      <c r="H26" s="283"/>
      <c r="I26" s="283"/>
      <c r="J26" s="283"/>
      <c r="K26" s="283"/>
      <c r="L26" s="283"/>
      <c r="M26" s="283"/>
    </row>
    <row r="27" spans="2:13" ht="1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</row>
    <row r="28" spans="2:13" ht="14.25" customHeight="1">
      <c r="B28" s="29" t="s">
        <v>24</v>
      </c>
      <c r="C28" s="153" t="s">
        <v>3</v>
      </c>
      <c r="D28" s="154"/>
      <c r="E28" s="154"/>
      <c r="F28" s="154"/>
      <c r="G28" s="154"/>
      <c r="H28" s="154"/>
      <c r="I28" s="155"/>
      <c r="J28" s="31" t="s">
        <v>25</v>
      </c>
      <c r="K28" s="30" t="s">
        <v>38</v>
      </c>
      <c r="L28" s="211" t="s">
        <v>49</v>
      </c>
      <c r="M28" s="284" t="s">
        <v>65</v>
      </c>
    </row>
    <row r="29" spans="2:13" ht="15" customHeight="1" thickBot="1">
      <c r="B29" s="49" t="s">
        <v>23</v>
      </c>
      <c r="C29" s="203"/>
      <c r="D29" s="204"/>
      <c r="E29" s="204"/>
      <c r="F29" s="204"/>
      <c r="G29" s="204"/>
      <c r="H29" s="204"/>
      <c r="I29" s="205"/>
      <c r="J29" s="31">
        <v>2015</v>
      </c>
      <c r="K29" s="50">
        <v>2015</v>
      </c>
      <c r="L29" s="212"/>
      <c r="M29" s="285"/>
    </row>
    <row r="30" spans="2:13" ht="12.75" customHeight="1" thickTop="1">
      <c r="B30" s="296" t="s">
        <v>4</v>
      </c>
      <c r="C30" s="293" t="s">
        <v>36</v>
      </c>
      <c r="D30" s="294"/>
      <c r="E30" s="294"/>
      <c r="F30" s="294"/>
      <c r="G30" s="294"/>
      <c r="H30" s="294"/>
      <c r="I30" s="295"/>
      <c r="J30" s="228">
        <f>investicije!J7+investicije!J13</f>
        <v>5116504</v>
      </c>
      <c r="K30" s="228">
        <f>investicije!K7+investicije!K13</f>
        <v>6415250</v>
      </c>
      <c r="L30" s="221">
        <v>11453892</v>
      </c>
      <c r="M30" s="253">
        <v>11453892</v>
      </c>
    </row>
    <row r="31" spans="2:13" ht="16.5" customHeight="1">
      <c r="B31" s="162"/>
      <c r="C31" s="280"/>
      <c r="D31" s="281"/>
      <c r="E31" s="281"/>
      <c r="F31" s="281"/>
      <c r="G31" s="281"/>
      <c r="H31" s="281"/>
      <c r="I31" s="282"/>
      <c r="J31" s="229"/>
      <c r="K31" s="229"/>
      <c r="L31" s="210"/>
      <c r="M31" s="248"/>
    </row>
    <row r="32" spans="2:13" ht="12.75" customHeight="1">
      <c r="B32" s="162" t="s">
        <v>6</v>
      </c>
      <c r="C32" s="274" t="s">
        <v>58</v>
      </c>
      <c r="D32" s="275"/>
      <c r="E32" s="275"/>
      <c r="F32" s="275"/>
      <c r="G32" s="275"/>
      <c r="H32" s="275"/>
      <c r="I32" s="276"/>
      <c r="J32" s="215" t="e">
        <f>investicije!J16+investicije!J21+investicije!#REF!+investicije!J25+investicije!J27+investicije!#REF!+investicije!#REF!</f>
        <v>#REF!</v>
      </c>
      <c r="K32" s="215" t="e">
        <f>investicije!K16+investicije!K21+investicije!#REF!+investicije!K25+investicije!K27+investicije!#REF!+investicije!#REF!</f>
        <v>#REF!</v>
      </c>
      <c r="L32" s="209">
        <v>26308151</v>
      </c>
      <c r="M32" s="247">
        <v>26502609</v>
      </c>
    </row>
    <row r="33" spans="2:13" ht="12.75" customHeight="1">
      <c r="B33" s="162"/>
      <c r="C33" s="277"/>
      <c r="D33" s="278"/>
      <c r="E33" s="278"/>
      <c r="F33" s="278"/>
      <c r="G33" s="278"/>
      <c r="H33" s="278"/>
      <c r="I33" s="279"/>
      <c r="J33" s="224"/>
      <c r="K33" s="224"/>
      <c r="L33" s="222"/>
      <c r="M33" s="252"/>
    </row>
    <row r="34" spans="2:13" ht="2.25" customHeight="1">
      <c r="B34" s="162"/>
      <c r="C34" s="280"/>
      <c r="D34" s="281"/>
      <c r="E34" s="281"/>
      <c r="F34" s="281"/>
      <c r="G34" s="281"/>
      <c r="H34" s="281"/>
      <c r="I34" s="282"/>
      <c r="J34" s="225"/>
      <c r="K34" s="225"/>
      <c r="L34" s="223"/>
      <c r="M34" s="252"/>
    </row>
    <row r="35" spans="2:13" ht="24" customHeight="1">
      <c r="B35" s="162" t="s">
        <v>8</v>
      </c>
      <c r="C35" s="274" t="s">
        <v>37</v>
      </c>
      <c r="D35" s="275"/>
      <c r="E35" s="275"/>
      <c r="F35" s="275"/>
      <c r="G35" s="275"/>
      <c r="H35" s="275"/>
      <c r="I35" s="276"/>
      <c r="J35" s="215" t="e">
        <f>investicije!J29+investicije!J32+investicije!#REF!</f>
        <v>#REF!</v>
      </c>
      <c r="K35" s="215" t="e">
        <f>investicije!K29+investicije!K32</f>
        <v>#REF!</v>
      </c>
      <c r="L35" s="209">
        <v>697000</v>
      </c>
      <c r="M35" s="247">
        <v>635000</v>
      </c>
    </row>
    <row r="36" spans="2:13" ht="19.5" customHeight="1" hidden="1">
      <c r="B36" s="162"/>
      <c r="C36" s="277"/>
      <c r="D36" s="278"/>
      <c r="E36" s="278"/>
      <c r="F36" s="278"/>
      <c r="G36" s="278"/>
      <c r="H36" s="278"/>
      <c r="I36" s="279"/>
      <c r="J36" s="216"/>
      <c r="K36" s="216"/>
      <c r="L36" s="235"/>
      <c r="M36" s="248"/>
    </row>
    <row r="37" spans="2:13" ht="23.25" customHeight="1" hidden="1">
      <c r="B37" s="162"/>
      <c r="C37" s="277"/>
      <c r="D37" s="278"/>
      <c r="E37" s="278"/>
      <c r="F37" s="278"/>
      <c r="G37" s="278"/>
      <c r="H37" s="278"/>
      <c r="I37" s="279"/>
      <c r="J37" s="13"/>
      <c r="K37" s="24"/>
      <c r="L37" s="223"/>
      <c r="M37" s="248"/>
    </row>
    <row r="38" spans="2:13" ht="1.5" customHeight="1">
      <c r="B38" s="162"/>
      <c r="C38" s="280"/>
      <c r="D38" s="281"/>
      <c r="E38" s="281"/>
      <c r="F38" s="281"/>
      <c r="G38" s="281"/>
      <c r="H38" s="281"/>
      <c r="I38" s="282"/>
      <c r="J38" s="14"/>
      <c r="K38" s="20"/>
      <c r="L38" s="114"/>
      <c r="M38" s="248"/>
    </row>
    <row r="39" spans="2:13" ht="12.75" customHeight="1">
      <c r="B39" s="162" t="s">
        <v>10</v>
      </c>
      <c r="C39" s="274" t="s">
        <v>80</v>
      </c>
      <c r="D39" s="275"/>
      <c r="E39" s="275"/>
      <c r="F39" s="275"/>
      <c r="G39" s="275"/>
      <c r="H39" s="275"/>
      <c r="I39" s="276"/>
      <c r="J39" s="215" t="e">
        <f>investicije!J37+investicije!#REF!</f>
        <v>#REF!</v>
      </c>
      <c r="K39" s="215" t="e">
        <f>investicije!K37+investicije!#REF!+investicije!#REF!</f>
        <v>#REF!</v>
      </c>
      <c r="L39" s="209">
        <v>202350</v>
      </c>
      <c r="M39" s="247">
        <v>234500</v>
      </c>
    </row>
    <row r="40" spans="2:13" ht="13.5" customHeight="1">
      <c r="B40" s="162"/>
      <c r="C40" s="280"/>
      <c r="D40" s="281"/>
      <c r="E40" s="281"/>
      <c r="F40" s="281"/>
      <c r="G40" s="281"/>
      <c r="H40" s="281"/>
      <c r="I40" s="282"/>
      <c r="J40" s="229"/>
      <c r="K40" s="229"/>
      <c r="L40" s="210"/>
      <c r="M40" s="248"/>
    </row>
    <row r="41" spans="2:13" ht="26.25" customHeight="1" thickBot="1">
      <c r="B41" s="54" t="s">
        <v>11</v>
      </c>
      <c r="C41" s="286" t="s">
        <v>59</v>
      </c>
      <c r="D41" s="287"/>
      <c r="E41" s="287"/>
      <c r="F41" s="287"/>
      <c r="G41" s="287"/>
      <c r="H41" s="287"/>
      <c r="I41" s="288"/>
      <c r="J41" s="55"/>
      <c r="K41" s="55"/>
      <c r="L41" s="115">
        <v>5938000</v>
      </c>
      <c r="M41" s="66">
        <v>5938000</v>
      </c>
    </row>
    <row r="42" spans="2:13" ht="15" customHeight="1" hidden="1">
      <c r="B42" s="52"/>
      <c r="C42" s="297"/>
      <c r="D42" s="297"/>
      <c r="E42" s="297"/>
      <c r="F42" s="297"/>
      <c r="G42" s="297"/>
      <c r="H42" s="297"/>
      <c r="I42" s="297"/>
      <c r="J42" s="53"/>
      <c r="K42" s="24"/>
      <c r="L42" s="113"/>
      <c r="M42" s="67"/>
    </row>
    <row r="43" spans="2:13" ht="23.25" customHeight="1" thickTop="1">
      <c r="B43" s="290" t="s">
        <v>18</v>
      </c>
      <c r="C43" s="290"/>
      <c r="D43" s="290"/>
      <c r="E43" s="290"/>
      <c r="F43" s="290"/>
      <c r="G43" s="290"/>
      <c r="H43" s="290"/>
      <c r="I43" s="290"/>
      <c r="J43" s="56" t="e">
        <f>J30+J32+J35+J39+#REF!+J42</f>
        <v>#REF!</v>
      </c>
      <c r="K43" s="56" t="e">
        <f>K30+K32+K35+K39+#REF!+K42</f>
        <v>#REF!</v>
      </c>
      <c r="L43" s="116">
        <f>SUM(L30:L41)</f>
        <v>44599393</v>
      </c>
      <c r="M43" s="68">
        <f>SUM(M30:M41)</f>
        <v>44764001</v>
      </c>
    </row>
    <row r="44" spans="2:13" ht="30.75" customHeight="1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5"/>
      <c r="M44" s="23"/>
    </row>
    <row r="45" spans="2:13" ht="1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2:13" ht="14.25" customHeight="1">
      <c r="B46" s="29" t="s">
        <v>24</v>
      </c>
      <c r="C46" s="153" t="s">
        <v>3</v>
      </c>
      <c r="D46" s="154"/>
      <c r="E46" s="154"/>
      <c r="F46" s="154"/>
      <c r="G46" s="154"/>
      <c r="H46" s="154"/>
      <c r="I46" s="155"/>
      <c r="J46" s="31" t="s">
        <v>25</v>
      </c>
      <c r="K46" s="30" t="s">
        <v>38</v>
      </c>
      <c r="L46" s="211" t="s">
        <v>49</v>
      </c>
      <c r="M46" s="284" t="s">
        <v>65</v>
      </c>
    </row>
    <row r="47" spans="2:13" ht="15" customHeight="1" thickBot="1">
      <c r="B47" s="49" t="s">
        <v>23</v>
      </c>
      <c r="C47" s="206"/>
      <c r="D47" s="207"/>
      <c r="E47" s="207"/>
      <c r="F47" s="207"/>
      <c r="G47" s="207"/>
      <c r="H47" s="207"/>
      <c r="I47" s="208"/>
      <c r="J47" s="31">
        <v>2015</v>
      </c>
      <c r="K47" s="50">
        <v>2015</v>
      </c>
      <c r="L47" s="213"/>
      <c r="M47" s="285"/>
    </row>
    <row r="48" spans="2:13" ht="23.25" customHeight="1" thickTop="1">
      <c r="B48" s="122" t="s">
        <v>4</v>
      </c>
      <c r="C48" s="292" t="s">
        <v>60</v>
      </c>
      <c r="D48" s="292"/>
      <c r="E48" s="292"/>
      <c r="F48" s="292"/>
      <c r="G48" s="292"/>
      <c r="H48" s="292"/>
      <c r="I48" s="292"/>
      <c r="J48" s="123">
        <f>'kapitalne pomoći'!$J$5</f>
        <v>30000</v>
      </c>
      <c r="K48" s="124">
        <f>'kapitalne pomoći'!$J$5</f>
        <v>30000</v>
      </c>
      <c r="L48" s="125">
        <f>'kapitalne pomoći'!L5</f>
        <v>2781000</v>
      </c>
      <c r="M48" s="126">
        <v>2781000</v>
      </c>
    </row>
    <row r="49" spans="2:13" ht="9" customHeight="1">
      <c r="B49" s="238" t="s">
        <v>6</v>
      </c>
      <c r="C49" s="236" t="s">
        <v>30</v>
      </c>
      <c r="D49" s="236"/>
      <c r="E49" s="236"/>
      <c r="F49" s="236"/>
      <c r="G49" s="236"/>
      <c r="H49" s="236"/>
      <c r="I49" s="236"/>
      <c r="J49" s="240">
        <f>'kapitalne pomoći'!$J$8</f>
        <v>2395747</v>
      </c>
      <c r="K49" s="233">
        <f>'kapitalne pomoći'!K8</f>
        <v>3377747</v>
      </c>
      <c r="L49" s="230">
        <f>'kapitalne pomoći'!L8</f>
        <v>1756902</v>
      </c>
      <c r="M49" s="232">
        <v>2211135</v>
      </c>
    </row>
    <row r="50" spans="2:13" ht="10.5" customHeight="1">
      <c r="B50" s="238"/>
      <c r="C50" s="236"/>
      <c r="D50" s="236"/>
      <c r="E50" s="236"/>
      <c r="F50" s="236"/>
      <c r="G50" s="236"/>
      <c r="H50" s="236"/>
      <c r="I50" s="236"/>
      <c r="J50" s="240"/>
      <c r="K50" s="233"/>
      <c r="L50" s="230"/>
      <c r="M50" s="232"/>
    </row>
    <row r="51" spans="2:13" ht="6.75" customHeight="1">
      <c r="B51" s="238"/>
      <c r="C51" s="236"/>
      <c r="D51" s="236"/>
      <c r="E51" s="236"/>
      <c r="F51" s="236"/>
      <c r="G51" s="236"/>
      <c r="H51" s="236"/>
      <c r="I51" s="236"/>
      <c r="J51" s="240"/>
      <c r="K51" s="233"/>
      <c r="L51" s="230"/>
      <c r="M51" s="232"/>
    </row>
    <row r="52" spans="2:13" ht="27.75" customHeight="1">
      <c r="B52" s="238" t="s">
        <v>8</v>
      </c>
      <c r="C52" s="236" t="s">
        <v>31</v>
      </c>
      <c r="D52" s="236"/>
      <c r="E52" s="236"/>
      <c r="F52" s="236"/>
      <c r="G52" s="236"/>
      <c r="H52" s="236"/>
      <c r="I52" s="236"/>
      <c r="J52" s="26">
        <f>'kapitalne pomoći'!$J$11</f>
        <v>5400000</v>
      </c>
      <c r="K52" s="117">
        <f>'kapitalne pomoći'!$J$11</f>
        <v>5400000</v>
      </c>
      <c r="L52" s="230">
        <f>'kapitalne pomoći'!L11</f>
        <v>13000000</v>
      </c>
      <c r="M52" s="232">
        <v>13000000</v>
      </c>
    </row>
    <row r="53" spans="2:13" ht="10.5" customHeight="1" hidden="1">
      <c r="B53" s="238"/>
      <c r="C53" s="236"/>
      <c r="D53" s="236"/>
      <c r="E53" s="236"/>
      <c r="F53" s="236"/>
      <c r="G53" s="236"/>
      <c r="H53" s="236"/>
      <c r="I53" s="236"/>
      <c r="J53" s="26"/>
      <c r="K53" s="118"/>
      <c r="L53" s="231"/>
      <c r="M53" s="232"/>
    </row>
    <row r="54" spans="2:13" ht="11.25" customHeight="1" hidden="1">
      <c r="B54" s="238"/>
      <c r="C54" s="236"/>
      <c r="D54" s="236"/>
      <c r="E54" s="236"/>
      <c r="F54" s="236"/>
      <c r="G54" s="236"/>
      <c r="H54" s="236"/>
      <c r="I54" s="236"/>
      <c r="J54" s="26"/>
      <c r="K54" s="118"/>
      <c r="L54" s="231"/>
      <c r="M54" s="232"/>
    </row>
    <row r="55" spans="2:13" ht="12.75" customHeight="1" hidden="1">
      <c r="B55" s="238"/>
      <c r="C55" s="236"/>
      <c r="D55" s="236"/>
      <c r="E55" s="236"/>
      <c r="F55" s="236"/>
      <c r="G55" s="236"/>
      <c r="H55" s="236"/>
      <c r="I55" s="236"/>
      <c r="J55" s="26" t="e">
        <f>'kapitalne pomoći'!#REF!</f>
        <v>#REF!</v>
      </c>
      <c r="K55" s="118"/>
      <c r="L55" s="129"/>
      <c r="M55" s="232"/>
    </row>
    <row r="56" spans="2:13" ht="12.75" customHeight="1" hidden="1">
      <c r="B56" s="21"/>
      <c r="C56" s="236"/>
      <c r="D56" s="236"/>
      <c r="E56" s="236"/>
      <c r="F56" s="236"/>
      <c r="G56" s="236"/>
      <c r="H56" s="236"/>
      <c r="I56" s="236"/>
      <c r="J56" s="26"/>
      <c r="K56" s="119"/>
      <c r="L56" s="128"/>
      <c r="M56" s="69"/>
    </row>
    <row r="57" spans="2:13" ht="27.75" customHeight="1">
      <c r="B57" s="238" t="s">
        <v>10</v>
      </c>
      <c r="C57" s="236" t="s">
        <v>58</v>
      </c>
      <c r="D57" s="236"/>
      <c r="E57" s="236"/>
      <c r="F57" s="236"/>
      <c r="G57" s="236"/>
      <c r="H57" s="236"/>
      <c r="I57" s="236"/>
      <c r="J57" s="26">
        <f>'kapitalne pomoći'!$J$15</f>
        <v>1543010</v>
      </c>
      <c r="K57" s="117">
        <f>'kapitalne pomoći'!K15</f>
        <v>1073510</v>
      </c>
      <c r="L57" s="127">
        <f>'kapitalne pomoći'!L15</f>
        <v>350000</v>
      </c>
      <c r="M57" s="232">
        <v>285000</v>
      </c>
    </row>
    <row r="58" spans="2:13" ht="11.25" customHeight="1" hidden="1">
      <c r="B58" s="238"/>
      <c r="C58" s="236"/>
      <c r="D58" s="236"/>
      <c r="E58" s="236"/>
      <c r="F58" s="236"/>
      <c r="G58" s="236"/>
      <c r="H58" s="236"/>
      <c r="I58" s="236"/>
      <c r="J58" s="26"/>
      <c r="K58" s="119"/>
      <c r="L58" s="130"/>
      <c r="M58" s="232"/>
    </row>
    <row r="59" spans="2:13" ht="12.75" customHeight="1">
      <c r="B59" s="238" t="s">
        <v>11</v>
      </c>
      <c r="C59" s="245" t="s">
        <v>32</v>
      </c>
      <c r="D59" s="245"/>
      <c r="E59" s="245"/>
      <c r="F59" s="245"/>
      <c r="G59" s="245"/>
      <c r="H59" s="245"/>
      <c r="I59" s="245"/>
      <c r="J59" s="240">
        <f>'kapitalne pomoći'!$J$17</f>
        <v>367000</v>
      </c>
      <c r="K59" s="233">
        <f>'kapitalne pomoći'!K17</f>
        <v>364000</v>
      </c>
      <c r="L59" s="230">
        <f>'kapitalne pomoći'!L17</f>
        <v>510000</v>
      </c>
      <c r="M59" s="232">
        <v>685000</v>
      </c>
    </row>
    <row r="60" spans="2:13" ht="12.75" customHeight="1" thickBot="1">
      <c r="B60" s="239"/>
      <c r="C60" s="246"/>
      <c r="D60" s="246"/>
      <c r="E60" s="246"/>
      <c r="F60" s="246"/>
      <c r="G60" s="246"/>
      <c r="H60" s="246"/>
      <c r="I60" s="246"/>
      <c r="J60" s="241"/>
      <c r="K60" s="242"/>
      <c r="L60" s="249"/>
      <c r="M60" s="244"/>
    </row>
    <row r="61" spans="2:13" ht="24" customHeight="1" thickTop="1">
      <c r="B61" s="237" t="s">
        <v>22</v>
      </c>
      <c r="C61" s="237"/>
      <c r="D61" s="237"/>
      <c r="E61" s="237"/>
      <c r="F61" s="237"/>
      <c r="G61" s="237"/>
      <c r="H61" s="237"/>
      <c r="I61" s="237"/>
      <c r="J61" s="57" t="e">
        <f>#REF!+J48+J49+J52+J55+J57+J59+#REF!</f>
        <v>#REF!</v>
      </c>
      <c r="K61" s="120" t="e">
        <f>#REF!+K48+K49+K52+K55+K57+K59+#REF!</f>
        <v>#REF!</v>
      </c>
      <c r="L61" s="121">
        <f>SUM(L48:L60)</f>
        <v>18397902</v>
      </c>
      <c r="M61" s="70">
        <f>SUM(M48:M60)</f>
        <v>18962135</v>
      </c>
    </row>
    <row r="62" ht="12.75" customHeight="1"/>
    <row r="63" ht="12.75" customHeight="1"/>
    <row r="64" ht="12.75" customHeight="1"/>
    <row r="65" ht="12.75" customHeight="1"/>
  </sheetData>
  <sheetProtection selectLockedCells="1" selectUnlockedCells="1"/>
  <mergeCells count="93">
    <mergeCell ref="B43:I43"/>
    <mergeCell ref="C12:I12"/>
    <mergeCell ref="J49:J51"/>
    <mergeCell ref="C48:I48"/>
    <mergeCell ref="C49:I51"/>
    <mergeCell ref="C30:I31"/>
    <mergeCell ref="B30:B31"/>
    <mergeCell ref="C42:I42"/>
    <mergeCell ref="C39:I40"/>
    <mergeCell ref="J32:J34"/>
    <mergeCell ref="C52:I55"/>
    <mergeCell ref="C32:I34"/>
    <mergeCell ref="J39:J40"/>
    <mergeCell ref="D25:M26"/>
    <mergeCell ref="M5:M6"/>
    <mergeCell ref="M28:M29"/>
    <mergeCell ref="M46:M47"/>
    <mergeCell ref="C41:I41"/>
    <mergeCell ref="C35:I38"/>
    <mergeCell ref="J7:J8"/>
    <mergeCell ref="D3:M3"/>
    <mergeCell ref="B13:B16"/>
    <mergeCell ref="B39:B40"/>
    <mergeCell ref="J19:J20"/>
    <mergeCell ref="K7:K8"/>
    <mergeCell ref="B7:B8"/>
    <mergeCell ref="B9:B11"/>
    <mergeCell ref="C17:I18"/>
    <mergeCell ref="B21:I21"/>
    <mergeCell ref="B17:B18"/>
    <mergeCell ref="C13:I16"/>
    <mergeCell ref="B19:B20"/>
    <mergeCell ref="J30:J31"/>
    <mergeCell ref="M7:M8"/>
    <mergeCell ref="C7:I8"/>
    <mergeCell ref="C9:I11"/>
    <mergeCell ref="C19:I20"/>
    <mergeCell ref="M9:M11"/>
    <mergeCell ref="M13:M16"/>
    <mergeCell ref="L7:L8"/>
    <mergeCell ref="L59:L60"/>
    <mergeCell ref="L13:L14"/>
    <mergeCell ref="L9:L11"/>
    <mergeCell ref="M32:M34"/>
    <mergeCell ref="M35:M38"/>
    <mergeCell ref="M57:M58"/>
    <mergeCell ref="L15:L16"/>
    <mergeCell ref="M30:M31"/>
    <mergeCell ref="M19:M20"/>
    <mergeCell ref="M17:M18"/>
    <mergeCell ref="K59:K60"/>
    <mergeCell ref="L19:L20"/>
    <mergeCell ref="M49:M51"/>
    <mergeCell ref="M59:M60"/>
    <mergeCell ref="B49:B51"/>
    <mergeCell ref="B32:B34"/>
    <mergeCell ref="B35:B38"/>
    <mergeCell ref="B52:B55"/>
    <mergeCell ref="C59:I60"/>
    <mergeCell ref="M39:M40"/>
    <mergeCell ref="C56:I56"/>
    <mergeCell ref="B61:I61"/>
    <mergeCell ref="B59:B60"/>
    <mergeCell ref="B57:B58"/>
    <mergeCell ref="C57:I58"/>
    <mergeCell ref="J59:J60"/>
    <mergeCell ref="J13:J14"/>
    <mergeCell ref="K30:K31"/>
    <mergeCell ref="J17:J18"/>
    <mergeCell ref="L52:L54"/>
    <mergeCell ref="M52:M55"/>
    <mergeCell ref="K49:K51"/>
    <mergeCell ref="L17:L18"/>
    <mergeCell ref="L49:L51"/>
    <mergeCell ref="L35:L37"/>
    <mergeCell ref="K39:K40"/>
    <mergeCell ref="K9:K11"/>
    <mergeCell ref="K17:K18"/>
    <mergeCell ref="K19:K20"/>
    <mergeCell ref="K13:K14"/>
    <mergeCell ref="L30:L31"/>
    <mergeCell ref="L32:L34"/>
    <mergeCell ref="K32:K34"/>
    <mergeCell ref="C5:I6"/>
    <mergeCell ref="C28:I29"/>
    <mergeCell ref="C46:I47"/>
    <mergeCell ref="L39:L40"/>
    <mergeCell ref="L5:L6"/>
    <mergeCell ref="L28:L29"/>
    <mergeCell ref="L46:L47"/>
    <mergeCell ref="J9:J11"/>
    <mergeCell ref="K35:K36"/>
    <mergeCell ref="J35:J36"/>
  </mergeCells>
  <printOptions/>
  <pageMargins left="0.15748031496062992" right="0.15748031496062992" top="0.1968503937007874" bottom="0.1968503937007874" header="0.11811023622047245" footer="0.11811023622047245"/>
  <pageSetup firstPageNumber="3" useFirstPageNumber="1" horizontalDpi="600" verticalDpi="600" orientation="portrait" paperSize="9" scale="75" r:id="rId3"/>
  <headerFooter alignWithMargins="0">
    <oddFooter>&amp;C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Mara Gorički</dc:creator>
  <cp:keywords/>
  <dc:description/>
  <cp:lastModifiedBy>Zvonko Tušek</cp:lastModifiedBy>
  <cp:lastPrinted>2017-03-27T09:59:08Z</cp:lastPrinted>
  <dcterms:created xsi:type="dcterms:W3CDTF">2012-07-02T05:55:25Z</dcterms:created>
  <dcterms:modified xsi:type="dcterms:W3CDTF">2017-04-13T08:22:07Z</dcterms:modified>
  <cp:category/>
  <cp:version/>
  <cp:contentType/>
  <cp:contentStatus/>
</cp:coreProperties>
</file>