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1355" windowHeight="8640" tabRatio="668" activeTab="0"/>
  </bookViews>
  <sheets>
    <sheet name="Poredak" sheetId="1" r:id="rId1"/>
    <sheet name="Zapisnik" sheetId="2" r:id="rId2"/>
    <sheet name="50m M" sheetId="3" r:id="rId3"/>
    <sheet name="50m Z" sheetId="4" r:id="rId4"/>
    <sheet name="Stafeta M" sheetId="5" r:id="rId5"/>
    <sheet name="Stafeta Z" sheetId="6" r:id="rId6"/>
    <sheet name="Bacanje M" sheetId="7" r:id="rId7"/>
    <sheet name="Bacanje Z" sheetId="8" r:id="rId8"/>
    <sheet name="Skok M" sheetId="9" r:id="rId9"/>
    <sheet name="Skok Z" sheetId="10" r:id="rId10"/>
    <sheet name="Nogomet M" sheetId="11" r:id="rId11"/>
    <sheet name="Nogomet Z" sheetId="12" r:id="rId12"/>
  </sheets>
  <definedNames>
    <definedName name="CRITERIA" localSheetId="2">'50m M'!$G$5</definedName>
    <definedName name="CRITERIA" localSheetId="3">'50m Z'!$G$5</definedName>
    <definedName name="CRITERIA" localSheetId="6">'Bacanje M'!$G$5</definedName>
    <definedName name="CRITERIA" localSheetId="7">'Bacanje Z'!$G$5</definedName>
    <definedName name="CRITERIA" localSheetId="8">'Skok M'!$G$5</definedName>
    <definedName name="CRITERIA" localSheetId="9">'Skok Z'!$G$5</definedName>
    <definedName name="CRITERIA" localSheetId="4">'Stafeta M'!$H$5</definedName>
    <definedName name="CRITERIA" localSheetId="5">'Stafeta Z'!$H$5</definedName>
    <definedName name="EXTRACT" localSheetId="2">'50m M'!$AI$5:$AL$29</definedName>
    <definedName name="EXTRACT" localSheetId="3">'50m Z'!$AI$5:$AL$29</definedName>
    <definedName name="EXTRACT" localSheetId="6">'Bacanje M'!$AI$5:$AL$29</definedName>
    <definedName name="EXTRACT" localSheetId="7">'Bacanje Z'!$AI$5:$AL$29</definedName>
    <definedName name="EXTRACT" localSheetId="8">'Skok M'!$AI$5:$AL$29</definedName>
    <definedName name="EXTRACT" localSheetId="9">'Skok Z'!$AI$5:$AL$29</definedName>
    <definedName name="EXTRACT" localSheetId="4">'Stafeta M'!$AG$5:$AG$29</definedName>
    <definedName name="EXTRACT" localSheetId="5">'Stafeta Z'!$AG$5:$AG$29</definedName>
    <definedName name="_xlnm.Print_Area" localSheetId="2">'50m M'!$A$2:$P$38</definedName>
    <definedName name="_xlnm.Print_Area" localSheetId="3">'50m Z'!$A$2:$P$38</definedName>
    <definedName name="_xlnm.Print_Area" localSheetId="6">'Bacanje M'!$A$2:$P$38</definedName>
    <definedName name="_xlnm.Print_Area" localSheetId="7">'Bacanje Z'!$A$2:$P$38</definedName>
    <definedName name="_xlnm.Print_Area" localSheetId="10">'Nogomet M'!$A$1:$T$33</definedName>
    <definedName name="_xlnm.Print_Area" localSheetId="11">'Nogomet Z'!$A$1:$T$31</definedName>
    <definedName name="_xlnm.Print_Area" localSheetId="0">'Poredak'!$A$1:$E$36</definedName>
    <definedName name="_xlnm.Print_Area" localSheetId="8">'Skok M'!$A$2:$P$38</definedName>
    <definedName name="_xlnm.Print_Area" localSheetId="9">'Skok Z'!$A$2:$P$38</definedName>
    <definedName name="_xlnm.Print_Area" localSheetId="4">'Stafeta M'!$A$1:$N$38</definedName>
    <definedName name="_xlnm.Print_Area" localSheetId="5">'Stafeta Z'!$A$1:$N$38</definedName>
    <definedName name="_xlnm.Print_Area" localSheetId="1">'Zapisnik'!$A$1:$Q$24</definedName>
  </definedNames>
  <calcPr fullCalcOnLoad="1"/>
</workbook>
</file>

<file path=xl/sharedStrings.xml><?xml version="1.0" encoding="utf-8"?>
<sst xmlns="http://schemas.openxmlformats.org/spreadsheetml/2006/main" count="871" uniqueCount="402">
  <si>
    <t>SKOK U DALJ S MJESTA - DJEČACI</t>
  </si>
  <si>
    <t>VRTIĆ</t>
  </si>
  <si>
    <t>Prezime i ime</t>
  </si>
  <si>
    <t>Daljina</t>
  </si>
  <si>
    <t>PLASMAN</t>
  </si>
  <si>
    <t>Zbroj plasm.</t>
  </si>
  <si>
    <t>Bodovi</t>
  </si>
  <si>
    <t>1.</t>
  </si>
  <si>
    <t>DV "Bubamara"</t>
  </si>
  <si>
    <t>A</t>
  </si>
  <si>
    <t>B</t>
  </si>
  <si>
    <t>2.</t>
  </si>
  <si>
    <t>DV "Maslačak"</t>
  </si>
  <si>
    <t>C</t>
  </si>
  <si>
    <t>D</t>
  </si>
  <si>
    <t>3.</t>
  </si>
  <si>
    <t>DVJ "Zipkica"</t>
  </si>
  <si>
    <t>E</t>
  </si>
  <si>
    <t>F</t>
  </si>
  <si>
    <t>4.</t>
  </si>
  <si>
    <t>G</t>
  </si>
  <si>
    <t>H</t>
  </si>
  <si>
    <t>5.</t>
  </si>
  <si>
    <t>DV "Bedekovčina"</t>
  </si>
  <si>
    <t>I</t>
  </si>
  <si>
    <t>J</t>
  </si>
  <si>
    <t>6.</t>
  </si>
  <si>
    <t>K</t>
  </si>
  <si>
    <t>L</t>
  </si>
  <si>
    <t>7.</t>
  </si>
  <si>
    <t>M</t>
  </si>
  <si>
    <t>N</t>
  </si>
  <si>
    <t>8.</t>
  </si>
  <si>
    <t>O</t>
  </si>
  <si>
    <t>P</t>
  </si>
  <si>
    <t>9.</t>
  </si>
  <si>
    <t>R</t>
  </si>
  <si>
    <t>S</t>
  </si>
  <si>
    <t>10.</t>
  </si>
  <si>
    <t>DV "Kesten"</t>
  </si>
  <si>
    <t>T</t>
  </si>
  <si>
    <t>U</t>
  </si>
  <si>
    <t>11.</t>
  </si>
  <si>
    <t>V</t>
  </si>
  <si>
    <t>X</t>
  </si>
  <si>
    <t>12.</t>
  </si>
  <si>
    <t>DV "Balončica"</t>
  </si>
  <si>
    <t>Y</t>
  </si>
  <si>
    <t>Z</t>
  </si>
  <si>
    <t>TRČANJE 50 METARA - DJEČACI</t>
  </si>
  <si>
    <t>TRČANJE 50 METARA - DJEVOJČICE</t>
  </si>
  <si>
    <t>BACANJE LOPTICE U DALJINU - DJEČACI</t>
  </si>
  <si>
    <t>Vrijeme</t>
  </si>
  <si>
    <t>ŠTAFETA 4 x 25m - DJEČACI</t>
  </si>
  <si>
    <t>ID</t>
  </si>
  <si>
    <t xml:space="preserve">trčanje 50 m </t>
  </si>
  <si>
    <t>štafeta 4x25 m</t>
  </si>
  <si>
    <t>bac. loptice u dalj.</t>
  </si>
  <si>
    <t>skok u dalj</t>
  </si>
  <si>
    <t>nogomet</t>
  </si>
  <si>
    <t>ukupno bod.</t>
  </si>
  <si>
    <t>poredak</t>
  </si>
  <si>
    <t>DJEČACI</t>
  </si>
  <si>
    <t>DJEVOJČICE</t>
  </si>
  <si>
    <t>NOGOMET - DJEČACI</t>
  </si>
  <si>
    <t>NOGOMET - DJEVOJČICE</t>
  </si>
  <si>
    <t>ZA 3. MJESTO</t>
  </si>
  <si>
    <t>FINALE</t>
  </si>
  <si>
    <t>POLUFINALE</t>
  </si>
  <si>
    <t>ČETVRTFINALE</t>
  </si>
  <si>
    <t xml:space="preserve">  </t>
  </si>
  <si>
    <t>ŠTAFETA 4 x 25m - DJEVOJČICE</t>
  </si>
  <si>
    <t>BACANJE LOPTICE U DALJINU - DJEVOJČICE</t>
  </si>
  <si>
    <t>UKUPNO BODOVA</t>
  </si>
  <si>
    <t>UKUPNI POREDAK</t>
  </si>
  <si>
    <t>Zahvaljujemo svima na sudjelovanju</t>
  </si>
  <si>
    <t>DV "Zlatni dani"</t>
  </si>
  <si>
    <t>13.</t>
  </si>
  <si>
    <t>DV "Zvirek"</t>
  </si>
  <si>
    <t>AA</t>
  </si>
  <si>
    <t>AB</t>
  </si>
  <si>
    <t>14.</t>
  </si>
  <si>
    <t>15.</t>
  </si>
  <si>
    <t xml:space="preserve">DV "Naša radost" </t>
  </si>
  <si>
    <t xml:space="preserve">DV "Gustav Krklec" </t>
  </si>
  <si>
    <t>DV "Zipkica" 2</t>
  </si>
  <si>
    <t>AC</t>
  </si>
  <si>
    <t>AD</t>
  </si>
  <si>
    <t>AE</t>
  </si>
  <si>
    <t>AF</t>
  </si>
  <si>
    <t>SKOK U DALJ S MJESTA - DJEVOJČICE</t>
  </si>
  <si>
    <t>Ime i Prezime</t>
  </si>
  <si>
    <t xml:space="preserve">DV "Cvrkutić" </t>
  </si>
  <si>
    <t>DV "Rožica"</t>
  </si>
  <si>
    <t>DV "Pušlek"</t>
  </si>
  <si>
    <t>16.</t>
  </si>
  <si>
    <t>Mravci</t>
  </si>
  <si>
    <t>AG</t>
  </si>
  <si>
    <t>AH</t>
  </si>
  <si>
    <t>DV "Zagorske Pčelice"</t>
  </si>
  <si>
    <t>14. OLIMPIJADA DJEČJIH VRTIĆA</t>
  </si>
  <si>
    <t>Dario Kozina</t>
  </si>
  <si>
    <t>Ivan Kozjak</t>
  </si>
  <si>
    <t>Dorijan Kuren</t>
  </si>
  <si>
    <t>Leo Lugarić</t>
  </si>
  <si>
    <t>Luka Gospočić</t>
  </si>
  <si>
    <t>Marko Jakopović</t>
  </si>
  <si>
    <t>Ivan Mokrovčak</t>
  </si>
  <si>
    <t>Gabriel Oraić</t>
  </si>
  <si>
    <t/>
  </si>
  <si>
    <t>Ian Jurinec</t>
  </si>
  <si>
    <t>Jan Krtak Ocvirek</t>
  </si>
  <si>
    <t>Petar Cesarec</t>
  </si>
  <si>
    <t>Petar Borovečki</t>
  </si>
  <si>
    <t xml:space="preserve">Matija Vrhovski </t>
  </si>
  <si>
    <t>Ivan Večerić</t>
  </si>
  <si>
    <t>David Ricijaš</t>
  </si>
  <si>
    <t>Petar Juriša</t>
  </si>
  <si>
    <t>Dino Belščak</t>
  </si>
  <si>
    <t>Toni Oreb</t>
  </si>
  <si>
    <t>Niko Fišter</t>
  </si>
  <si>
    <t>Luka Žerjav</t>
  </si>
  <si>
    <t>Patrik Podhraški</t>
  </si>
  <si>
    <t>Jakov Krajcar</t>
  </si>
  <si>
    <t>Antonio Šoštar</t>
  </si>
  <si>
    <t>Antonio Lazar</t>
  </si>
  <si>
    <t>Matej Čelec</t>
  </si>
  <si>
    <t>Marko Gorički</t>
  </si>
  <si>
    <t>Ivan Kajtazi</t>
  </si>
  <si>
    <t>Nina Plahutar</t>
  </si>
  <si>
    <t>Jana Očić</t>
  </si>
  <si>
    <t>Jana Gorički</t>
  </si>
  <si>
    <t>Elena Miketić</t>
  </si>
  <si>
    <t xml:space="preserve">Anja Blažinić Žagar </t>
  </si>
  <si>
    <t>Lana Pripeljaš</t>
  </si>
  <si>
    <t>Marija Belanović</t>
  </si>
  <si>
    <t>Gabrijela Sirovec</t>
  </si>
  <si>
    <t>Nina Šuprina</t>
  </si>
  <si>
    <t>Leona Kraljić</t>
  </si>
  <si>
    <t>Antonija Gorički</t>
  </si>
  <si>
    <t>Eva Špiljak</t>
  </si>
  <si>
    <t>Marta Mojiško</t>
  </si>
  <si>
    <t>Mirta Pavić</t>
  </si>
  <si>
    <t>Laura Šurbek</t>
  </si>
  <si>
    <t>Maja Leskovar</t>
  </si>
  <si>
    <t>Nika Ocvirek</t>
  </si>
  <si>
    <t>Erika Sklezur</t>
  </si>
  <si>
    <t>Tea Lacković</t>
  </si>
  <si>
    <t>Leona Glavač</t>
  </si>
  <si>
    <t>Gabrijela Cerovečki</t>
  </si>
  <si>
    <t>Leona Breber</t>
  </si>
  <si>
    <t>Greta Kovačić</t>
  </si>
  <si>
    <t>Ema Mikša</t>
  </si>
  <si>
    <t>Lana Firšt</t>
  </si>
  <si>
    <t>Dora Glogoški</t>
  </si>
  <si>
    <t>Sara Papeš</t>
  </si>
  <si>
    <t>Jelena Cvetko</t>
  </si>
  <si>
    <t>Nina Grinžek</t>
  </si>
  <si>
    <t>Mia Vrančić</t>
  </si>
  <si>
    <t>Lovro Krištofić</t>
  </si>
  <si>
    <t>Viktor Heršak</t>
  </si>
  <si>
    <t>Tin Osrečak</t>
  </si>
  <si>
    <t>Valentin Kožić</t>
  </si>
  <si>
    <t>Matija Lež</t>
  </si>
  <si>
    <t>Erik Mezdić</t>
  </si>
  <si>
    <t>Adriano Merkaš</t>
  </si>
  <si>
    <t>Domagoj Krznar</t>
  </si>
  <si>
    <t>Tin Vurnek</t>
  </si>
  <si>
    <t>Lovro Pustak</t>
  </si>
  <si>
    <t>Filip Presečki</t>
  </si>
  <si>
    <t>Matija Lojić</t>
  </si>
  <si>
    <t>Patrik Matijević</t>
  </si>
  <si>
    <t>Patrik Ivanjko</t>
  </si>
  <si>
    <t>Tin Siročić</t>
  </si>
  <si>
    <t>Antonio Bišćan</t>
  </si>
  <si>
    <t>Gabriel Klancir</t>
  </si>
  <si>
    <t>Nikola Rozić</t>
  </si>
  <si>
    <t>Patrik Pintar</t>
  </si>
  <si>
    <t>Zvonimir Benger</t>
  </si>
  <si>
    <t>Jakov Sekušak</t>
  </si>
  <si>
    <t>Dorian Berić Vuk</t>
  </si>
  <si>
    <t>Mihael Makek</t>
  </si>
  <si>
    <t>Vid Petek</t>
  </si>
  <si>
    <t>Tomislav Piljek</t>
  </si>
  <si>
    <t>Vito Cesarec</t>
  </si>
  <si>
    <t>Jakov Kolar</t>
  </si>
  <si>
    <t>Vid Lončar</t>
  </si>
  <si>
    <t>Marko Fučkar</t>
  </si>
  <si>
    <t>Ivan Kušer</t>
  </si>
  <si>
    <t>Andrija Šuštić</t>
  </si>
  <si>
    <t>Juraj Galoić</t>
  </si>
  <si>
    <t>Roko Kipčić Šuta</t>
  </si>
  <si>
    <t>Mihael Kelava</t>
  </si>
  <si>
    <t>Luka Lacko</t>
  </si>
  <si>
    <t>Mateo Merkaš</t>
  </si>
  <si>
    <t>Fran Rumbak</t>
  </si>
  <si>
    <t>Luka Trbušić</t>
  </si>
  <si>
    <t>Fran Horvat</t>
  </si>
  <si>
    <t>Ivano Petek</t>
  </si>
  <si>
    <t>Frano Brkić</t>
  </si>
  <si>
    <t>Dino Frigan</t>
  </si>
  <si>
    <t>Karlo Capar</t>
  </si>
  <si>
    <t>Juraj Besednik</t>
  </si>
  <si>
    <t>Matej Futivić</t>
  </si>
  <si>
    <t>Leon Haban</t>
  </si>
  <si>
    <t>Juraj Kosmat</t>
  </si>
  <si>
    <t>Mislav Aščić</t>
  </si>
  <si>
    <t>Borna Očko</t>
  </si>
  <si>
    <t>Leon Šurbek</t>
  </si>
  <si>
    <t>Antun Šoštar</t>
  </si>
  <si>
    <t>Nino Gašpar</t>
  </si>
  <si>
    <t>Matija Mlinarić</t>
  </si>
  <si>
    <t>Dean Stanić</t>
  </si>
  <si>
    <t>Lovro Papišta</t>
  </si>
  <si>
    <t>Arijan Tršinski</t>
  </si>
  <si>
    <t>Laura Mišković</t>
  </si>
  <si>
    <t>Martina Horvat</t>
  </si>
  <si>
    <t>Iris Lešković</t>
  </si>
  <si>
    <t>Lucija Majcen</t>
  </si>
  <si>
    <t>Julia Boroša</t>
  </si>
  <si>
    <t>Eva Ovničević</t>
  </si>
  <si>
    <t>Emma Kunšt</t>
  </si>
  <si>
    <t>Sara Sente</t>
  </si>
  <si>
    <t>Marta Oremuš</t>
  </si>
  <si>
    <t>Karla Oremuš</t>
  </si>
  <si>
    <t>Ema Sedak Benčić</t>
  </si>
  <si>
    <t>Laura Valjak</t>
  </si>
  <si>
    <t>Lorena Vodolšak</t>
  </si>
  <si>
    <t>Nika Gregurović</t>
  </si>
  <si>
    <t>Ela Čuček</t>
  </si>
  <si>
    <t>Emma Horvat</t>
  </si>
  <si>
    <t>Matea Pavlinić</t>
  </si>
  <si>
    <t>Lucija Pavlinić</t>
  </si>
  <si>
    <t>Ema Puklin</t>
  </si>
  <si>
    <t>Kiara Filipović</t>
  </si>
  <si>
    <t>Leonarda Sokalić</t>
  </si>
  <si>
    <t>Marta Šagud</t>
  </si>
  <si>
    <t>Marta Škrablin</t>
  </si>
  <si>
    <t>Tara Dunaj</t>
  </si>
  <si>
    <t>Lana Poslek</t>
  </si>
  <si>
    <t>Klara Ricijaš</t>
  </si>
  <si>
    <t>Gracia Benčić</t>
  </si>
  <si>
    <t>Lara Merkaš</t>
  </si>
  <si>
    <t>Klara Mak</t>
  </si>
  <si>
    <t>Jana Žitnjak</t>
  </si>
  <si>
    <t>Jana Zemljić</t>
  </si>
  <si>
    <t>Ines Đurđan</t>
  </si>
  <si>
    <t>Marija Perić</t>
  </si>
  <si>
    <t>Lana Kušić</t>
  </si>
  <si>
    <t>Helena Bezik</t>
  </si>
  <si>
    <t>Sara Stepan</t>
  </si>
  <si>
    <t>Gita Dragčević</t>
  </si>
  <si>
    <t>Ana Jadek</t>
  </si>
  <si>
    <t>Matija Horvat</t>
  </si>
  <si>
    <t>Marta Haramustek</t>
  </si>
  <si>
    <t>Ema Jambrek</t>
  </si>
  <si>
    <t>Nika Pavetić</t>
  </si>
  <si>
    <t>Franka Jelić</t>
  </si>
  <si>
    <t>Kaja Mišak</t>
  </si>
  <si>
    <t>Selena Golubić</t>
  </si>
  <si>
    <t>Stela Brežnjak</t>
  </si>
  <si>
    <t>Isabela Moguljak</t>
  </si>
  <si>
    <t>Mila Meglić</t>
  </si>
  <si>
    <t>Hana Srebačić</t>
  </si>
  <si>
    <t>Viktorija Topolovec</t>
  </si>
  <si>
    <t>Lucija Mlinarić</t>
  </si>
  <si>
    <t>Ivona Kucelj</t>
  </si>
  <si>
    <t>Magdalena Rebić</t>
  </si>
  <si>
    <t>Lana Vodeb Miklaužić</t>
  </si>
  <si>
    <t>Zrinka Pleško</t>
  </si>
  <si>
    <t>Nika Vorel</t>
  </si>
  <si>
    <t>Lena Borovčak</t>
  </si>
  <si>
    <t>Marta Iveković</t>
  </si>
  <si>
    <t>Jelena K. Ferenčak</t>
  </si>
  <si>
    <t>Leon Španiček</t>
  </si>
  <si>
    <t>Leonardo Horvatiček</t>
  </si>
  <si>
    <t>Matija Šobak</t>
  </si>
  <si>
    <t>Mateo Mustač</t>
  </si>
  <si>
    <t>Fran Landripet</t>
  </si>
  <si>
    <t>Marko Hučić-Žukina</t>
  </si>
  <si>
    <t>Patrik Tumpa</t>
  </si>
  <si>
    <t>Ivan Golub</t>
  </si>
  <si>
    <t>Karlo Vojtić</t>
  </si>
  <si>
    <t>Matija Vrđuka</t>
  </si>
  <si>
    <t>Robert Galic</t>
  </si>
  <si>
    <t>Ivano Postonjski</t>
  </si>
  <si>
    <t>Vito Hršak</t>
  </si>
  <si>
    <t>Vid Vinski</t>
  </si>
  <si>
    <t>Bruno Vdović</t>
  </si>
  <si>
    <t>Mateo Filipčić</t>
  </si>
  <si>
    <t>Ivan Barlović</t>
  </si>
  <si>
    <t>Matej Šipura</t>
  </si>
  <si>
    <t>Luka Pugar</t>
  </si>
  <si>
    <t>Tin Celenko</t>
  </si>
  <si>
    <t>Luka Smetko</t>
  </si>
  <si>
    <t>Igor Karlovšek</t>
  </si>
  <si>
    <t>Gabriel Mišak</t>
  </si>
  <si>
    <t>Matija Kantolić</t>
  </si>
  <si>
    <t>David Gumbas</t>
  </si>
  <si>
    <t>Florijan Novak</t>
  </si>
  <si>
    <t>David Majcen</t>
  </si>
  <si>
    <t>Adam Vrančić Lež</t>
  </si>
  <si>
    <t>Ivan Fučkar</t>
  </si>
  <si>
    <t>Šimun Mlinarić</t>
  </si>
  <si>
    <t>Mark Crnković</t>
  </si>
  <si>
    <t>Petra Škrinjar</t>
  </si>
  <si>
    <t>Karla Krušlin</t>
  </si>
  <si>
    <t>Dora Hren</t>
  </si>
  <si>
    <t>Tamara Hižar</t>
  </si>
  <si>
    <t>Zoja Kuren</t>
  </si>
  <si>
    <t>Ema Čulig</t>
  </si>
  <si>
    <t>Mirna Martinić</t>
  </si>
  <si>
    <t>Dorotea Piljek</t>
  </si>
  <si>
    <t>Mia Čičko</t>
  </si>
  <si>
    <t>Leonarda Ivanić</t>
  </si>
  <si>
    <t>Lorena Mikulec</t>
  </si>
  <si>
    <t>Petra Vračević</t>
  </si>
  <si>
    <t>Ena Kovačec</t>
  </si>
  <si>
    <t>Gabrijela Gregurović</t>
  </si>
  <si>
    <t>Klara Kurko</t>
  </si>
  <si>
    <t>Marijana Špoljar</t>
  </si>
  <si>
    <t>Franka Bošnjak</t>
  </si>
  <si>
    <t>Andreja Postružin</t>
  </si>
  <si>
    <t>Mia Kovačević</t>
  </si>
  <si>
    <t>Izabela Šimunec</t>
  </si>
  <si>
    <t>Sara Cerovečki</t>
  </si>
  <si>
    <t>Juli Novak</t>
  </si>
  <si>
    <t>Nikolina Rebić</t>
  </si>
  <si>
    <t>Klara Blažun</t>
  </si>
  <si>
    <t>Maja Vdović</t>
  </si>
  <si>
    <t>Nika Grahovar</t>
  </si>
  <si>
    <t>Angela Gašpar</t>
  </si>
  <si>
    <t>Leonarda Baršić</t>
  </si>
  <si>
    <t>Sara Žigman</t>
  </si>
  <si>
    <t>Nea Herceg</t>
  </si>
  <si>
    <t>Helena Ban</t>
  </si>
  <si>
    <t>Jakov Hudek</t>
  </si>
  <si>
    <t>Gabriel Pugar</t>
  </si>
  <si>
    <t>Pavel Novak</t>
  </si>
  <si>
    <t>Vid Matuša</t>
  </si>
  <si>
    <t>Roman Požgaj</t>
  </si>
  <si>
    <t>Domagoj Gajšak</t>
  </si>
  <si>
    <t>Luka Leš</t>
  </si>
  <si>
    <t>Leonardo Kuščar</t>
  </si>
  <si>
    <t>Lovro Kotarski</t>
  </si>
  <si>
    <t>Jan Trbušić</t>
  </si>
  <si>
    <t>Danijel Puljek</t>
  </si>
  <si>
    <t>Luka Peroš</t>
  </si>
  <si>
    <t>Leon Ilijaš</t>
  </si>
  <si>
    <t>Jan Jakopić</t>
  </si>
  <si>
    <t>Jan Jurički</t>
  </si>
  <si>
    <t>Jan Siročić</t>
  </si>
  <si>
    <t>Martin Vuković</t>
  </si>
  <si>
    <t>Karlo Jakušić</t>
  </si>
  <si>
    <t>Tin Mlinarić</t>
  </si>
  <si>
    <t>Jan Jarebica</t>
  </si>
  <si>
    <t>Jurica Horvat</t>
  </si>
  <si>
    <t>Marko Toni Pejanović</t>
  </si>
  <si>
    <t>Kristijan Rastović</t>
  </si>
  <si>
    <t>Vjeko Vlahović</t>
  </si>
  <si>
    <t>Petar Harapin</t>
  </si>
  <si>
    <t>Lovro Jakopović</t>
  </si>
  <si>
    <t>Gabrijel Kraljić</t>
  </si>
  <si>
    <t>Bruno Tomek</t>
  </si>
  <si>
    <t>David Ivanek</t>
  </si>
  <si>
    <t>Laura Klapač</t>
  </si>
  <si>
    <t>Ema Šakanović</t>
  </si>
  <si>
    <t>Magdalena Mordej</t>
  </si>
  <si>
    <t>Klara Kučko</t>
  </si>
  <si>
    <t>Lena Jagić</t>
  </si>
  <si>
    <t>Morena Čičko</t>
  </si>
  <si>
    <t>Valerija Drempetić</t>
  </si>
  <si>
    <t>Lana Ocvirek</t>
  </si>
  <si>
    <t>Petra Hlupić</t>
  </si>
  <si>
    <t>Tina Gregurović</t>
  </si>
  <si>
    <t>Morana Orešić</t>
  </si>
  <si>
    <t>Lana Bolarić</t>
  </si>
  <si>
    <t>Dorotea Kos</t>
  </si>
  <si>
    <t>Klara Ježek</t>
  </si>
  <si>
    <t>Tesa Hajdek</t>
  </si>
  <si>
    <t>Leda Fulir</t>
  </si>
  <si>
    <t>Lucija Pavić</t>
  </si>
  <si>
    <t>Barbara Ćuk</t>
  </si>
  <si>
    <t>Ines Lugarić</t>
  </si>
  <si>
    <t>Kristina Vuk</t>
  </si>
  <si>
    <t>Mateja Zrinščak</t>
  </si>
  <si>
    <t>Josipa  Ž. Habulinec</t>
  </si>
  <si>
    <t>Lorena Lepej</t>
  </si>
  <si>
    <t>Jana Vrdoljak</t>
  </si>
  <si>
    <t>Tena Merkaš</t>
  </si>
  <si>
    <t>Emma Svažić</t>
  </si>
  <si>
    <t>Lana Šuper</t>
  </si>
  <si>
    <t>Matija Marec</t>
  </si>
  <si>
    <t>Stjepan Jošua Habulinec</t>
  </si>
  <si>
    <t>Jelena Jurinec</t>
  </si>
  <si>
    <t>Ines Mihalinec</t>
  </si>
  <si>
    <t>Adriano Bosak</t>
  </si>
  <si>
    <t>Lora Zlatolas</t>
  </si>
  <si>
    <t>Bruno Vuglec</t>
  </si>
  <si>
    <t>Marko Nesek</t>
  </si>
  <si>
    <t>Marija Šturman</t>
  </si>
  <si>
    <t>Nera Dragčević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</si>
</sst>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A]d\.\ mmmm\ yyyy"/>
    <numFmt numFmtId="173" formatCode="mm:ss.0;@"/>
    <numFmt numFmtId="174" formatCode="h:mm:ss;@"/>
    <numFmt numFmtId="175" formatCode="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;[Red]\-0.00\ "/>
    <numFmt numFmtId="181" formatCode="&quot;Da&quot;;&quot;Da&quot;;&quot;Ne&quot;"/>
    <numFmt numFmtId="182" formatCode="&quot;Istinito&quot;;&quot;Istinito&quot;;&quot;Neistinito&quot;"/>
    <numFmt numFmtId="183" formatCode="&quot;Uključeno&quot;;&quot;Uključeno&quot;;&quot;Isključeno&quot;"/>
    <numFmt numFmtId="184" formatCode="0.0"/>
    <numFmt numFmtId="185" formatCode="[$¥€-2]\ #,##0.00_);[Red]\([$€-2]\ #,##0.00\)"/>
  </numFmts>
  <fonts count="6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5"/>
      <name val="Antique Olive Compact"/>
      <family val="2"/>
    </font>
    <font>
      <sz val="15"/>
      <name val="Antique Olive Compact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2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4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44"/>
      <name val="Arial"/>
      <family val="2"/>
    </font>
    <font>
      <sz val="10"/>
      <color indexed="44"/>
      <name val="Arial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0"/>
      <color theme="4" tint="0.5999900102615356"/>
      <name val="Arial"/>
      <family val="2"/>
    </font>
    <font>
      <b/>
      <sz val="10"/>
      <color theme="8" tint="0.39998000860214233"/>
      <name val="Arial"/>
      <family val="2"/>
    </font>
    <font>
      <sz val="10"/>
      <color theme="8" tint="0.39998000860214233"/>
      <name val="Arial"/>
      <family val="2"/>
    </font>
    <font>
      <sz val="10"/>
      <color theme="4" tint="0.59999001026153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4" fillId="33" borderId="0" xfId="57" applyFont="1" applyFill="1">
      <alignment/>
      <protection/>
    </xf>
    <xf numFmtId="0" fontId="4" fillId="33" borderId="0" xfId="57" applyFont="1" applyFill="1" applyAlignment="1">
      <alignment horizontal="center"/>
      <protection/>
    </xf>
    <xf numFmtId="0" fontId="4" fillId="0" borderId="0" xfId="57" applyFont="1" applyFill="1">
      <alignment/>
      <protection/>
    </xf>
    <xf numFmtId="0" fontId="4" fillId="0" borderId="0" xfId="57" applyFont="1">
      <alignment/>
      <protection/>
    </xf>
    <xf numFmtId="0" fontId="4" fillId="0" borderId="0" xfId="57" applyFont="1" applyFill="1" applyBorder="1">
      <alignment/>
      <protection/>
    </xf>
    <xf numFmtId="0" fontId="4" fillId="34" borderId="10" xfId="57" applyFont="1" applyFill="1" applyBorder="1">
      <alignment/>
      <protection/>
    </xf>
    <xf numFmtId="0" fontId="4" fillId="34" borderId="10" xfId="57" applyFont="1" applyFill="1" applyBorder="1" applyAlignment="1">
      <alignment horizontal="center"/>
      <protection/>
    </xf>
    <xf numFmtId="0" fontId="4" fillId="35" borderId="10" xfId="57" applyFont="1" applyFill="1" applyBorder="1" applyAlignment="1">
      <alignment horizontal="center"/>
      <protection/>
    </xf>
    <xf numFmtId="0" fontId="4" fillId="34" borderId="10" xfId="57" applyFont="1" applyFill="1" applyBorder="1" applyAlignment="1">
      <alignment horizontal="center" textRotation="90" wrapText="1"/>
      <protection/>
    </xf>
    <xf numFmtId="0" fontId="4" fillId="34" borderId="10" xfId="57" applyFont="1" applyFill="1" applyBorder="1" applyAlignment="1">
      <alignment horizontal="center" wrapText="1"/>
      <protection/>
    </xf>
    <xf numFmtId="0" fontId="4" fillId="34" borderId="10" xfId="57" applyFont="1" applyFill="1" applyBorder="1" applyAlignment="1">
      <alignment wrapText="1"/>
      <protection/>
    </xf>
    <xf numFmtId="0" fontId="4" fillId="33" borderId="0" xfId="57" applyFont="1" applyFill="1" applyBorder="1" applyAlignment="1">
      <alignment wrapText="1"/>
      <protection/>
    </xf>
    <xf numFmtId="0" fontId="4" fillId="34" borderId="10" xfId="57" applyFont="1" applyFill="1" applyBorder="1" applyAlignment="1">
      <alignment/>
      <protection/>
    </xf>
    <xf numFmtId="0" fontId="4" fillId="0" borderId="0" xfId="57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textRotation="90" wrapText="1"/>
      <protection/>
    </xf>
    <xf numFmtId="0" fontId="4" fillId="0" borderId="0" xfId="57" applyFont="1" applyBorder="1">
      <alignment/>
      <protection/>
    </xf>
    <xf numFmtId="0" fontId="4" fillId="36" borderId="10" xfId="57" applyFont="1" applyFill="1" applyBorder="1" applyAlignment="1">
      <alignment/>
      <protection/>
    </xf>
    <xf numFmtId="0" fontId="4" fillId="36" borderId="10" xfId="57" applyFont="1" applyFill="1" applyBorder="1" applyAlignment="1">
      <alignment horizontal="center"/>
      <protection/>
    </xf>
    <xf numFmtId="0" fontId="4" fillId="36" borderId="10" xfId="57" applyFont="1" applyFill="1" applyBorder="1" applyAlignment="1" applyProtection="1">
      <alignment horizontal="center"/>
      <protection hidden="1"/>
    </xf>
    <xf numFmtId="0" fontId="4" fillId="0" borderId="0" xfId="57" applyFont="1" applyFill="1" applyBorder="1" applyAlignment="1" applyProtection="1">
      <alignment horizontal="center"/>
      <protection hidden="1"/>
    </xf>
    <xf numFmtId="1" fontId="4" fillId="0" borderId="0" xfId="57" applyNumberFormat="1" applyFont="1" applyFill="1" applyBorder="1" applyAlignment="1">
      <alignment horizontal="center"/>
      <protection/>
    </xf>
    <xf numFmtId="0" fontId="0" fillId="0" borderId="0" xfId="57">
      <alignment/>
      <protection/>
    </xf>
    <xf numFmtId="0" fontId="4" fillId="0" borderId="0" xfId="57" applyFont="1" applyBorder="1" applyAlignment="1">
      <alignment/>
      <protection/>
    </xf>
    <xf numFmtId="2" fontId="4" fillId="0" borderId="0" xfId="57" applyNumberFormat="1" applyFont="1" applyBorder="1" applyAlignment="1">
      <alignment horizontal="center"/>
      <protection/>
    </xf>
    <xf numFmtId="0" fontId="4" fillId="33" borderId="0" xfId="57" applyFont="1" applyFill="1" applyBorder="1">
      <alignment/>
      <protection/>
    </xf>
    <xf numFmtId="0" fontId="4" fillId="0" borderId="0" xfId="57" applyFont="1" applyFill="1" applyBorder="1" applyAlignment="1">
      <alignment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Alignment="1">
      <alignment horizontal="center"/>
      <protection/>
    </xf>
    <xf numFmtId="2" fontId="4" fillId="0" borderId="0" xfId="57" applyNumberFormat="1" applyFont="1" applyFill="1">
      <alignment/>
      <protection/>
    </xf>
    <xf numFmtId="0" fontId="4" fillId="35" borderId="11" xfId="57" applyFont="1" applyFill="1" applyBorder="1" applyAlignment="1">
      <alignment horizontal="center"/>
      <protection/>
    </xf>
    <xf numFmtId="0" fontId="7" fillId="34" borderId="10" xfId="57" applyFont="1" applyFill="1" applyBorder="1" applyAlignment="1">
      <alignment horizontal="center"/>
      <protection/>
    </xf>
    <xf numFmtId="0" fontId="9" fillId="34" borderId="12" xfId="57" applyFont="1" applyFill="1" applyBorder="1" applyAlignment="1">
      <alignment horizontal="center" vertical="center" textRotation="90"/>
      <protection/>
    </xf>
    <xf numFmtId="0" fontId="10" fillId="37" borderId="13" xfId="57" applyFont="1" applyFill="1" applyBorder="1">
      <alignment/>
      <protection/>
    </xf>
    <xf numFmtId="0" fontId="10" fillId="37" borderId="13" xfId="57" applyFont="1" applyFill="1" applyBorder="1" applyAlignment="1">
      <alignment wrapText="1"/>
      <protection/>
    </xf>
    <xf numFmtId="0" fontId="0" fillId="33" borderId="0" xfId="57" applyFill="1">
      <alignment/>
      <protection/>
    </xf>
    <xf numFmtId="0" fontId="9" fillId="33" borderId="0" xfId="57" applyFont="1" applyFill="1" applyAlignment="1">
      <alignment horizontal="center" vertical="center" wrapText="1"/>
      <protection/>
    </xf>
    <xf numFmtId="0" fontId="0" fillId="0" borderId="0" xfId="57" applyBorder="1">
      <alignment/>
      <protection/>
    </xf>
    <xf numFmtId="0" fontId="0" fillId="0" borderId="0" xfId="57" applyAlignment="1">
      <alignment wrapText="1"/>
      <protection/>
    </xf>
    <xf numFmtId="0" fontId="0" fillId="0" borderId="0" xfId="57" applyAlignment="1">
      <alignment horizontal="right" wrapText="1"/>
      <protection/>
    </xf>
    <xf numFmtId="0" fontId="7" fillId="37" borderId="14" xfId="57" applyFont="1" applyFill="1" applyBorder="1" applyAlignment="1">
      <alignment horizontal="center"/>
      <protection/>
    </xf>
    <xf numFmtId="1" fontId="11" fillId="38" borderId="14" xfId="57" applyNumberFormat="1" applyFont="1" applyFill="1" applyBorder="1" applyAlignment="1">
      <alignment horizontal="center"/>
      <protection/>
    </xf>
    <xf numFmtId="0" fontId="0" fillId="33" borderId="0" xfId="57" applyFill="1" applyBorder="1">
      <alignment/>
      <protection/>
    </xf>
    <xf numFmtId="0" fontId="0" fillId="33" borderId="0" xfId="57" applyFill="1" applyAlignment="1">
      <alignment horizontal="right" wrapText="1"/>
      <protection/>
    </xf>
    <xf numFmtId="0" fontId="0" fillId="33" borderId="0" xfId="57" applyFill="1" applyAlignment="1">
      <alignment horizontal="center" wrapText="1"/>
      <protection/>
    </xf>
    <xf numFmtId="0" fontId="0" fillId="33" borderId="0" xfId="57" applyFill="1" applyAlignment="1">
      <alignment wrapText="1"/>
      <protection/>
    </xf>
    <xf numFmtId="0" fontId="0" fillId="33" borderId="15" xfId="57" applyFill="1" applyBorder="1">
      <alignment/>
      <protection/>
    </xf>
    <xf numFmtId="0" fontId="0" fillId="33" borderId="16" xfId="57" applyFill="1" applyBorder="1">
      <alignment/>
      <protection/>
    </xf>
    <xf numFmtId="0" fontId="0" fillId="33" borderId="17" xfId="57" applyFill="1" applyBorder="1">
      <alignment/>
      <protection/>
    </xf>
    <xf numFmtId="0" fontId="0" fillId="33" borderId="18" xfId="57" applyFill="1" applyBorder="1">
      <alignment/>
      <protection/>
    </xf>
    <xf numFmtId="0" fontId="0" fillId="33" borderId="19" xfId="57" applyFill="1" applyBorder="1" applyAlignment="1">
      <alignment horizontal="center" vertical="center"/>
      <protection/>
    </xf>
    <xf numFmtId="0" fontId="0" fillId="33" borderId="19" xfId="57" applyFill="1" applyBorder="1">
      <alignment/>
      <protection/>
    </xf>
    <xf numFmtId="0" fontId="0" fillId="33" borderId="0" xfId="0" applyFill="1" applyBorder="1" applyAlignment="1">
      <alignment horizontal="center" vertical="center"/>
    </xf>
    <xf numFmtId="0" fontId="0" fillId="33" borderId="20" xfId="57" applyFill="1" applyBorder="1">
      <alignment/>
      <protection/>
    </xf>
    <xf numFmtId="0" fontId="0" fillId="33" borderId="21" xfId="57" applyFill="1" applyBorder="1">
      <alignment/>
      <protection/>
    </xf>
    <xf numFmtId="0" fontId="0" fillId="33" borderId="16" xfId="57" applyFill="1" applyBorder="1" applyAlignment="1">
      <alignment horizontal="right"/>
      <protection/>
    </xf>
    <xf numFmtId="0" fontId="0" fillId="33" borderId="15" xfId="57" applyFill="1" applyBorder="1" applyAlignment="1">
      <alignment horizontal="right"/>
      <protection/>
    </xf>
    <xf numFmtId="0" fontId="0" fillId="33" borderId="0" xfId="57" applyFill="1" applyBorder="1" applyAlignment="1">
      <alignment horizontal="right"/>
      <protection/>
    </xf>
    <xf numFmtId="0" fontId="0" fillId="33" borderId="0" xfId="57" applyFill="1" applyBorder="1" applyAlignment="1">
      <alignment horizontal="center" vertical="center"/>
      <protection/>
    </xf>
    <xf numFmtId="0" fontId="0" fillId="33" borderId="22" xfId="57" applyFill="1" applyBorder="1">
      <alignment/>
      <protection/>
    </xf>
    <xf numFmtId="0" fontId="0" fillId="33" borderId="23" xfId="57" applyFill="1" applyBorder="1">
      <alignment/>
      <protection/>
    </xf>
    <xf numFmtId="0" fontId="0" fillId="33" borderId="24" xfId="57" applyFill="1" applyBorder="1">
      <alignment/>
      <protection/>
    </xf>
    <xf numFmtId="0" fontId="4" fillId="34" borderId="25" xfId="57" applyFont="1" applyFill="1" applyBorder="1" applyAlignment="1">
      <alignment horizontal="center"/>
      <protection/>
    </xf>
    <xf numFmtId="0" fontId="4" fillId="0" borderId="26" xfId="57" applyFont="1" applyBorder="1" applyAlignment="1">
      <alignment horizontal="center" vertical="center"/>
      <protection/>
    </xf>
    <xf numFmtId="0" fontId="0" fillId="33" borderId="18" xfId="57" applyFill="1" applyBorder="1" applyAlignment="1">
      <alignment horizontal="center" vertical="center"/>
      <protection/>
    </xf>
    <xf numFmtId="0" fontId="0" fillId="33" borderId="19" xfId="57" applyFill="1" applyBorder="1" applyAlignment="1">
      <alignment horizontal="right"/>
      <protection/>
    </xf>
    <xf numFmtId="0" fontId="0" fillId="33" borderId="21" xfId="57" applyFill="1" applyBorder="1" applyAlignment="1">
      <alignment horizontal="right"/>
      <protection/>
    </xf>
    <xf numFmtId="0" fontId="4" fillId="0" borderId="25" xfId="57" applyFont="1" applyBorder="1">
      <alignment/>
      <protection/>
    </xf>
    <xf numFmtId="0" fontId="0" fillId="0" borderId="0" xfId="57" applyBorder="1" applyAlignment="1">
      <alignment wrapText="1"/>
      <protection/>
    </xf>
    <xf numFmtId="0" fontId="0" fillId="0" borderId="0" xfId="57" applyBorder="1" applyAlignment="1">
      <alignment horizontal="right"/>
      <protection/>
    </xf>
    <xf numFmtId="0" fontId="13" fillId="37" borderId="26" xfId="57" applyFont="1" applyFill="1" applyBorder="1" applyAlignment="1">
      <alignment horizontal="center"/>
      <protection/>
    </xf>
    <xf numFmtId="1" fontId="13" fillId="37" borderId="26" xfId="57" applyNumberFormat="1" applyFont="1" applyFill="1" applyBorder="1" applyAlignment="1">
      <alignment horizontal="center"/>
      <protection/>
    </xf>
    <xf numFmtId="0" fontId="0" fillId="0" borderId="0" xfId="57" applyFont="1">
      <alignment/>
      <protection/>
    </xf>
    <xf numFmtId="0" fontId="0" fillId="0" borderId="0" xfId="57" applyAlignment="1">
      <alignment horizontal="center"/>
      <protection/>
    </xf>
    <xf numFmtId="1" fontId="13" fillId="37" borderId="26" xfId="57" applyNumberFormat="1" applyFont="1" applyFill="1" applyBorder="1" applyAlignment="1" applyProtection="1">
      <alignment horizontal="center"/>
      <protection locked="0"/>
    </xf>
    <xf numFmtId="0" fontId="4" fillId="34" borderId="26" xfId="57" applyFont="1" applyFill="1" applyBorder="1" applyAlignment="1">
      <alignment horizontal="right"/>
      <protection/>
    </xf>
    <xf numFmtId="2" fontId="4" fillId="34" borderId="27" xfId="57" applyNumberFormat="1" applyFont="1" applyFill="1" applyBorder="1" applyAlignment="1">
      <alignment horizontal="center"/>
      <protection/>
    </xf>
    <xf numFmtId="2" fontId="4" fillId="36" borderId="27" xfId="57" applyNumberFormat="1" applyFont="1" applyFill="1" applyBorder="1" applyAlignment="1">
      <alignment horizontal="center"/>
      <protection/>
    </xf>
    <xf numFmtId="0" fontId="4" fillId="33" borderId="28" xfId="57" applyFont="1" applyFill="1" applyBorder="1">
      <alignment/>
      <protection/>
    </xf>
    <xf numFmtId="0" fontId="4" fillId="0" borderId="25" xfId="57" applyFont="1" applyFill="1" applyBorder="1" applyAlignment="1">
      <alignment horizontal="center"/>
      <protection/>
    </xf>
    <xf numFmtId="0" fontId="7" fillId="37" borderId="14" xfId="57" applyFont="1" applyFill="1" applyBorder="1" applyAlignment="1">
      <alignment horizontal="center" vertical="center"/>
      <protection/>
    </xf>
    <xf numFmtId="0" fontId="0" fillId="0" borderId="0" xfId="57" applyFill="1">
      <alignment/>
      <protection/>
    </xf>
    <xf numFmtId="0" fontId="15" fillId="0" borderId="26" xfId="57" applyFont="1" applyBorder="1" applyAlignment="1">
      <alignment horizontal="center" vertical="center"/>
      <protection/>
    </xf>
    <xf numFmtId="0" fontId="4" fillId="36" borderId="27" xfId="57" applyFont="1" applyFill="1" applyBorder="1" applyAlignment="1">
      <alignment/>
      <protection/>
    </xf>
    <xf numFmtId="0" fontId="4" fillId="36" borderId="28" xfId="57" applyFont="1" applyFill="1" applyBorder="1" applyAlignment="1">
      <alignment/>
      <protection/>
    </xf>
    <xf numFmtId="2" fontId="4" fillId="0" borderId="29" xfId="57" applyNumberFormat="1" applyFont="1" applyBorder="1" applyAlignment="1">
      <alignment horizontal="center"/>
      <protection/>
    </xf>
    <xf numFmtId="0" fontId="4" fillId="35" borderId="11" xfId="57" applyFont="1" applyFill="1" applyBorder="1">
      <alignment/>
      <protection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justify" wrapText="1"/>
    </xf>
    <xf numFmtId="0" fontId="16" fillId="0" borderId="10" xfId="0" applyFont="1" applyBorder="1" applyAlignment="1">
      <alignment/>
    </xf>
    <xf numFmtId="0" fontId="16" fillId="0" borderId="30" xfId="0" applyFont="1" applyFill="1" applyBorder="1" applyAlignment="1">
      <alignment wrapText="1"/>
    </xf>
    <xf numFmtId="0" fontId="16" fillId="0" borderId="31" xfId="0" applyFont="1" applyFill="1" applyBorder="1" applyAlignment="1">
      <alignment wrapText="1"/>
    </xf>
    <xf numFmtId="0" fontId="16" fillId="0" borderId="32" xfId="0" applyFont="1" applyFill="1" applyBorder="1" applyAlignment="1">
      <alignment wrapText="1"/>
    </xf>
    <xf numFmtId="0" fontId="16" fillId="0" borderId="33" xfId="0" applyFont="1" applyFill="1" applyBorder="1" applyAlignment="1">
      <alignment wrapText="1"/>
    </xf>
    <xf numFmtId="0" fontId="16" fillId="0" borderId="30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16" fillId="0" borderId="32" xfId="0" applyFont="1" applyBorder="1" applyAlignment="1">
      <alignment wrapText="1"/>
    </xf>
    <xf numFmtId="0" fontId="16" fillId="0" borderId="33" xfId="0" applyFont="1" applyBorder="1" applyAlignment="1">
      <alignment wrapText="1"/>
    </xf>
    <xf numFmtId="0" fontId="16" fillId="0" borderId="30" xfId="0" applyFont="1" applyBorder="1" applyAlignment="1">
      <alignment horizontal="justify" wrapText="1"/>
    </xf>
    <xf numFmtId="0" fontId="16" fillId="0" borderId="31" xfId="0" applyFont="1" applyBorder="1" applyAlignment="1">
      <alignment horizontal="justify" wrapText="1"/>
    </xf>
    <xf numFmtId="0" fontId="16" fillId="0" borderId="32" xfId="0" applyFont="1" applyBorder="1" applyAlignment="1">
      <alignment horizontal="justify" wrapText="1"/>
    </xf>
    <xf numFmtId="0" fontId="16" fillId="0" borderId="33" xfId="0" applyFont="1" applyBorder="1" applyAlignment="1">
      <alignment horizontal="justify" wrapText="1"/>
    </xf>
    <xf numFmtId="0" fontId="0" fillId="34" borderId="16" xfId="57" applyFill="1" applyBorder="1" applyAlignment="1">
      <alignment horizontal="center" vertical="center" textRotation="90"/>
      <protection/>
    </xf>
    <xf numFmtId="0" fontId="0" fillId="34" borderId="12" xfId="57" applyFill="1" applyBorder="1" applyAlignment="1">
      <alignment horizontal="center" vertical="center" textRotation="90"/>
      <protection/>
    </xf>
    <xf numFmtId="0" fontId="14" fillId="0" borderId="0" xfId="57" applyFont="1">
      <alignment/>
      <protection/>
    </xf>
    <xf numFmtId="0" fontId="10" fillId="0" borderId="0" xfId="57" applyFont="1" applyFill="1" applyBorder="1">
      <alignment/>
      <protection/>
    </xf>
    <xf numFmtId="0" fontId="18" fillId="39" borderId="34" xfId="57" applyFont="1" applyFill="1" applyBorder="1" applyAlignment="1">
      <alignment horizontal="center"/>
      <protection/>
    </xf>
    <xf numFmtId="0" fontId="19" fillId="40" borderId="34" xfId="57" applyFont="1" applyFill="1" applyBorder="1" applyAlignment="1">
      <alignment horizontal="center"/>
      <protection/>
    </xf>
    <xf numFmtId="0" fontId="19" fillId="40" borderId="35" xfId="57" applyFont="1" applyFill="1" applyBorder="1" applyAlignment="1">
      <alignment horizontal="center"/>
      <protection/>
    </xf>
    <xf numFmtId="0" fontId="19" fillId="40" borderId="36" xfId="57" applyFont="1" applyFill="1" applyBorder="1" applyAlignment="1">
      <alignment horizontal="center"/>
      <protection/>
    </xf>
    <xf numFmtId="0" fontId="19" fillId="40" borderId="37" xfId="57" applyFont="1" applyFill="1" applyBorder="1" applyAlignment="1">
      <alignment horizontal="center" vertical="center"/>
      <protection/>
    </xf>
    <xf numFmtId="0" fontId="7" fillId="40" borderId="38" xfId="57" applyFont="1" applyFill="1" applyBorder="1" applyAlignment="1">
      <alignment horizontal="center" vertical="center"/>
      <protection/>
    </xf>
    <xf numFmtId="0" fontId="14" fillId="34" borderId="13" xfId="57" applyFont="1" applyFill="1" applyBorder="1" applyAlignment="1">
      <alignment horizontal="center" vertical="center"/>
      <protection/>
    </xf>
    <xf numFmtId="0" fontId="14" fillId="34" borderId="14" xfId="57" applyFont="1" applyFill="1" applyBorder="1" applyAlignment="1">
      <alignment horizontal="center" vertical="center"/>
      <protection/>
    </xf>
    <xf numFmtId="0" fontId="10" fillId="37" borderId="14" xfId="57" applyFont="1" applyFill="1" applyBorder="1">
      <alignment/>
      <protection/>
    </xf>
    <xf numFmtId="184" fontId="4" fillId="0" borderId="29" xfId="57" applyNumberFormat="1" applyFont="1" applyBorder="1" applyAlignment="1">
      <alignment horizontal="center"/>
      <protection/>
    </xf>
    <xf numFmtId="0" fontId="0" fillId="33" borderId="0" xfId="57" applyFont="1" applyFill="1" applyBorder="1">
      <alignment/>
      <protection/>
    </xf>
    <xf numFmtId="0" fontId="0" fillId="33" borderId="0" xfId="57" applyFont="1" applyFill="1">
      <alignment/>
      <protection/>
    </xf>
    <xf numFmtId="0" fontId="10" fillId="37" borderId="0" xfId="57" applyFont="1" applyFill="1" applyBorder="1">
      <alignment/>
      <protection/>
    </xf>
    <xf numFmtId="0" fontId="10" fillId="37" borderId="0" xfId="57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4" fillId="35" borderId="26" xfId="57" applyFont="1" applyFill="1" applyBorder="1" applyAlignment="1">
      <alignment horizontal="center" vertical="center"/>
      <protection/>
    </xf>
    <xf numFmtId="0" fontId="60" fillId="0" borderId="26" xfId="57" applyFont="1" applyBorder="1" applyAlignment="1">
      <alignment horizontal="center" vertical="center"/>
      <protection/>
    </xf>
    <xf numFmtId="0" fontId="16" fillId="0" borderId="0" xfId="0" applyFont="1" applyAlignment="1">
      <alignment horizontal="justify" vertical="center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justify" wrapText="1"/>
    </xf>
    <xf numFmtId="0" fontId="16" fillId="0" borderId="39" xfId="0" applyFont="1" applyBorder="1" applyAlignment="1">
      <alignment horizontal="justify" vertical="center"/>
    </xf>
    <xf numFmtId="0" fontId="16" fillId="0" borderId="11" xfId="0" applyFont="1" applyBorder="1" applyAlignment="1">
      <alignment horizontal="justify" wrapText="1"/>
    </xf>
    <xf numFmtId="0" fontId="16" fillId="0" borderId="40" xfId="0" applyFont="1" applyBorder="1" applyAlignment="1">
      <alignment wrapText="1"/>
    </xf>
    <xf numFmtId="0" fontId="16" fillId="0" borderId="10" xfId="0" applyFont="1" applyBorder="1" applyAlignment="1">
      <alignment horizontal="justify" vertical="center" wrapText="1"/>
    </xf>
    <xf numFmtId="0" fontId="16" fillId="0" borderId="40" xfId="0" applyFont="1" applyBorder="1" applyAlignment="1">
      <alignment horizontal="justify" vertical="center" wrapText="1"/>
    </xf>
    <xf numFmtId="0" fontId="16" fillId="33" borderId="0" xfId="57" applyFont="1" applyFill="1">
      <alignment/>
      <protection/>
    </xf>
    <xf numFmtId="0" fontId="16" fillId="0" borderId="0" xfId="57" applyFont="1">
      <alignment/>
      <protection/>
    </xf>
    <xf numFmtId="0" fontId="21" fillId="0" borderId="10" xfId="0" applyFont="1" applyBorder="1" applyAlignment="1">
      <alignment wrapText="1"/>
    </xf>
    <xf numFmtId="0" fontId="21" fillId="0" borderId="25" xfId="0" applyFont="1" applyBorder="1" applyAlignment="1">
      <alignment horizontal="justify" vertical="center" wrapText="1"/>
    </xf>
    <xf numFmtId="0" fontId="21" fillId="0" borderId="41" xfId="0" applyFont="1" applyBorder="1" applyAlignment="1">
      <alignment horizontal="justify" vertical="center" wrapText="1"/>
    </xf>
    <xf numFmtId="2" fontId="61" fillId="36" borderId="27" xfId="57" applyNumberFormat="1" applyFont="1" applyFill="1" applyBorder="1" applyAlignment="1">
      <alignment horizontal="center"/>
      <protection/>
    </xf>
    <xf numFmtId="2" fontId="60" fillId="0" borderId="29" xfId="57" applyNumberFormat="1" applyFont="1" applyBorder="1" applyAlignment="1">
      <alignment horizontal="center"/>
      <protection/>
    </xf>
    <xf numFmtId="0" fontId="17" fillId="37" borderId="42" xfId="57" applyFont="1" applyFill="1" applyBorder="1" applyAlignment="1">
      <alignment horizontal="center" vertical="center" wrapText="1"/>
      <protection/>
    </xf>
    <xf numFmtId="0" fontId="17" fillId="37" borderId="43" xfId="57" applyFont="1" applyFill="1" applyBorder="1" applyAlignment="1">
      <alignment horizontal="center" vertical="center" wrapText="1"/>
      <protection/>
    </xf>
    <xf numFmtId="0" fontId="17" fillId="37" borderId="44" xfId="57" applyFont="1" applyFill="1" applyBorder="1" applyAlignment="1">
      <alignment horizontal="center" vertical="center" wrapText="1"/>
      <protection/>
    </xf>
    <xf numFmtId="0" fontId="20" fillId="33" borderId="0" xfId="57" applyFont="1" applyFill="1" applyAlignment="1">
      <alignment horizontal="center" vertical="center" wrapText="1"/>
      <protection/>
    </xf>
    <xf numFmtId="0" fontId="20" fillId="0" borderId="0" xfId="0" applyFont="1" applyAlignment="1">
      <alignment horizontal="center" vertical="center" wrapText="1"/>
    </xf>
    <xf numFmtId="0" fontId="14" fillId="33" borderId="0" xfId="57" applyFont="1" applyFill="1" applyAlignment="1">
      <alignment horizontal="center" vertical="center" wrapText="1"/>
      <protection/>
    </xf>
    <xf numFmtId="0" fontId="10" fillId="37" borderId="13" xfId="57" applyFont="1" applyFill="1" applyBorder="1" applyAlignment="1">
      <alignment wrapText="1"/>
      <protection/>
    </xf>
    <xf numFmtId="0" fontId="0" fillId="0" borderId="14" xfId="0" applyBorder="1" applyAlignment="1">
      <alignment/>
    </xf>
    <xf numFmtId="0" fontId="10" fillId="37" borderId="13" xfId="57" applyFont="1" applyFill="1" applyBorder="1" applyAlignment="1">
      <alignment horizontal="left" vertical="center" wrapText="1"/>
      <protection/>
    </xf>
    <xf numFmtId="0" fontId="10" fillId="37" borderId="0" xfId="57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0" fillId="37" borderId="0" xfId="57" applyFont="1" applyFill="1" applyBorder="1" applyAlignment="1">
      <alignment horizontal="left" vertical="center" wrapText="1"/>
      <protection/>
    </xf>
    <xf numFmtId="0" fontId="9" fillId="33" borderId="26" xfId="57" applyFont="1" applyFill="1" applyBorder="1" applyAlignment="1">
      <alignment horizontal="center" vertical="center" wrapText="1"/>
      <protection/>
    </xf>
    <xf numFmtId="0" fontId="8" fillId="37" borderId="13" xfId="57" applyFont="1" applyFill="1" applyBorder="1" applyAlignment="1">
      <alignment horizontal="center" vertical="center" wrapText="1"/>
      <protection/>
    </xf>
    <xf numFmtId="0" fontId="8" fillId="37" borderId="45" xfId="57" applyFont="1" applyFill="1" applyBorder="1" applyAlignment="1">
      <alignment horizontal="center" vertical="center" wrapText="1"/>
      <protection/>
    </xf>
    <xf numFmtId="0" fontId="0" fillId="37" borderId="14" xfId="57" applyFill="1" applyBorder="1" applyAlignment="1">
      <alignment wrapText="1"/>
      <protection/>
    </xf>
    <xf numFmtId="0" fontId="10" fillId="37" borderId="13" xfId="57" applyFont="1" applyFill="1" applyBorder="1" applyAlignment="1">
      <alignment horizontal="left" vertical="center" wrapText="1"/>
      <protection/>
    </xf>
    <xf numFmtId="0" fontId="4" fillId="37" borderId="11" xfId="57" applyFont="1" applyFill="1" applyBorder="1" applyAlignment="1">
      <alignment horizontal="center" vertical="center"/>
      <protection/>
    </xf>
    <xf numFmtId="0" fontId="4" fillId="37" borderId="40" xfId="57" applyFont="1" applyFill="1" applyBorder="1" applyAlignment="1">
      <alignment horizontal="center" vertical="center"/>
      <protection/>
    </xf>
    <xf numFmtId="0" fontId="4" fillId="36" borderId="11" xfId="57" applyFont="1" applyFill="1" applyBorder="1" applyAlignment="1">
      <alignment/>
      <protection/>
    </xf>
    <xf numFmtId="0" fontId="4" fillId="36" borderId="40" xfId="57" applyFont="1" applyFill="1" applyBorder="1" applyAlignment="1">
      <alignment/>
      <protection/>
    </xf>
    <xf numFmtId="0" fontId="4" fillId="36" borderId="11" xfId="57" applyFont="1" applyFill="1" applyBorder="1" applyAlignment="1">
      <alignment horizontal="center" vertical="center" wrapText="1"/>
      <protection/>
    </xf>
    <xf numFmtId="0" fontId="4" fillId="36" borderId="40" xfId="57" applyFont="1" applyFill="1" applyBorder="1" applyAlignment="1">
      <alignment horizontal="center" vertical="center"/>
      <protection/>
    </xf>
    <xf numFmtId="0" fontId="4" fillId="36" borderId="40" xfId="57" applyFont="1" applyFill="1" applyBorder="1" applyAlignment="1">
      <alignment horizontal="center" vertical="center" wrapText="1"/>
      <protection/>
    </xf>
    <xf numFmtId="0" fontId="5" fillId="37" borderId="13" xfId="57" applyFont="1" applyFill="1" applyBorder="1" applyAlignment="1">
      <alignment horizontal="center"/>
      <protection/>
    </xf>
    <xf numFmtId="0" fontId="6" fillId="0" borderId="4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36" borderId="10" xfId="57" applyFont="1" applyFill="1" applyBorder="1" applyAlignment="1">
      <alignment/>
      <protection/>
    </xf>
    <xf numFmtId="0" fontId="4" fillId="0" borderId="0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180" fontId="4" fillId="33" borderId="46" xfId="57" applyNumberFormat="1" applyFont="1" applyFill="1" applyBorder="1" applyAlignment="1">
      <alignment horizontal="center" vertical="center"/>
      <protection/>
    </xf>
    <xf numFmtId="180" fontId="4" fillId="36" borderId="47" xfId="57" applyNumberFormat="1" applyFont="1" applyFill="1" applyBorder="1" applyAlignment="1">
      <alignment horizontal="center" vertical="center"/>
      <protection/>
    </xf>
    <xf numFmtId="180" fontId="0" fillId="0" borderId="48" xfId="0" applyNumberFormat="1" applyBorder="1" applyAlignment="1">
      <alignment horizontal="center" vertical="center"/>
    </xf>
    <xf numFmtId="0" fontId="4" fillId="36" borderId="47" xfId="57" applyFont="1" applyFill="1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4" fillId="36" borderId="49" xfId="57" applyFont="1" applyFill="1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180" fontId="4" fillId="36" borderId="51" xfId="57" applyNumberFormat="1" applyFont="1" applyFill="1" applyBorder="1" applyAlignment="1">
      <alignment horizontal="center" vertical="center"/>
      <protection/>
    </xf>
    <xf numFmtId="180" fontId="0" fillId="0" borderId="52" xfId="0" applyNumberFormat="1" applyBorder="1" applyAlignment="1">
      <alignment horizontal="center" vertical="center"/>
    </xf>
    <xf numFmtId="180" fontId="4" fillId="0" borderId="51" xfId="57" applyNumberFormat="1" applyFont="1" applyFill="1" applyBorder="1" applyAlignment="1">
      <alignment horizontal="center" vertical="center"/>
      <protection/>
    </xf>
    <xf numFmtId="180" fontId="4" fillId="0" borderId="52" xfId="57" applyNumberFormat="1" applyFont="1" applyFill="1" applyBorder="1" applyAlignment="1">
      <alignment horizontal="center" vertical="center"/>
      <protection/>
    </xf>
    <xf numFmtId="180" fontId="4" fillId="0" borderId="53" xfId="57" applyNumberFormat="1" applyFont="1" applyFill="1" applyBorder="1" applyAlignment="1">
      <alignment horizontal="center" vertical="center"/>
      <protection/>
    </xf>
    <xf numFmtId="180" fontId="60" fillId="0" borderId="51" xfId="57" applyNumberFormat="1" applyFont="1" applyFill="1" applyBorder="1" applyAlignment="1">
      <alignment horizontal="center" vertical="center"/>
      <protection/>
    </xf>
    <xf numFmtId="180" fontId="60" fillId="0" borderId="52" xfId="57" applyNumberFormat="1" applyFont="1" applyFill="1" applyBorder="1" applyAlignment="1">
      <alignment horizontal="center" vertical="center"/>
      <protection/>
    </xf>
    <xf numFmtId="180" fontId="4" fillId="0" borderId="41" xfId="57" applyNumberFormat="1" applyFont="1" applyFill="1" applyBorder="1" applyAlignment="1">
      <alignment horizontal="center" vertical="center"/>
      <protection/>
    </xf>
    <xf numFmtId="180" fontId="62" fillId="36" borderId="47" xfId="57" applyNumberFormat="1" applyFont="1" applyFill="1" applyBorder="1" applyAlignment="1">
      <alignment horizontal="center" vertical="center"/>
      <protection/>
    </xf>
    <xf numFmtId="180" fontId="63" fillId="0" borderId="48" xfId="0" applyNumberFormat="1" applyFont="1" applyBorder="1" applyAlignment="1">
      <alignment horizontal="center" vertical="center"/>
    </xf>
    <xf numFmtId="180" fontId="61" fillId="36" borderId="47" xfId="57" applyNumberFormat="1" applyFont="1" applyFill="1" applyBorder="1" applyAlignment="1">
      <alignment horizontal="center" vertical="center"/>
      <protection/>
    </xf>
    <xf numFmtId="180" fontId="64" fillId="0" borderId="48" xfId="0" applyNumberFormat="1" applyFont="1" applyBorder="1" applyAlignment="1">
      <alignment horizontal="center" vertical="center"/>
    </xf>
    <xf numFmtId="0" fontId="5" fillId="37" borderId="45" xfId="57" applyFont="1" applyFill="1" applyBorder="1" applyAlignment="1">
      <alignment horizontal="center"/>
      <protection/>
    </xf>
    <xf numFmtId="0" fontId="5" fillId="37" borderId="14" xfId="57" applyFont="1" applyFill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5" fillId="37" borderId="42" xfId="57" applyFont="1" applyFill="1" applyBorder="1" applyAlignment="1">
      <alignment horizontal="center"/>
      <protection/>
    </xf>
    <xf numFmtId="0" fontId="6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0" fontId="12" fillId="0" borderId="12" xfId="57" applyFont="1" applyBorder="1" applyAlignment="1">
      <alignment horizontal="center" vertical="center"/>
      <protection/>
    </xf>
    <xf numFmtId="0" fontId="12" fillId="0" borderId="21" xfId="57" applyFont="1" applyBorder="1" applyAlignment="1">
      <alignment horizontal="center" vertical="center"/>
      <protection/>
    </xf>
    <xf numFmtId="0" fontId="4" fillId="0" borderId="42" xfId="57" applyFont="1" applyBorder="1" applyAlignment="1">
      <alignment horizontal="center"/>
      <protection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2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12" fillId="0" borderId="20" xfId="57" applyFont="1" applyBorder="1" applyAlignment="1">
      <alignment horizontal="center" vertical="center"/>
      <protection/>
    </xf>
    <xf numFmtId="0" fontId="0" fillId="33" borderId="24" xfId="57" applyFill="1" applyBorder="1" applyAlignment="1">
      <alignment horizontal="center" vertical="center"/>
      <protection/>
    </xf>
    <xf numFmtId="0" fontId="0" fillId="33" borderId="0" xfId="57" applyFill="1" applyBorder="1" applyAlignment="1">
      <alignment horizontal="center" vertical="center"/>
      <protection/>
    </xf>
    <xf numFmtId="0" fontId="12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3" xfId="57" applyFont="1" applyBorder="1" applyAlignment="1">
      <alignment horizontal="center"/>
      <protection/>
    </xf>
    <xf numFmtId="0" fontId="4" fillId="0" borderId="44" xfId="57" applyFont="1" applyBorder="1" applyAlignment="1">
      <alignment horizontal="center"/>
      <protection/>
    </xf>
    <xf numFmtId="0" fontId="0" fillId="0" borderId="0" xfId="57" applyBorder="1" applyAlignment="1">
      <alignment horizontal="center" wrapText="1"/>
      <protection/>
    </xf>
    <xf numFmtId="0" fontId="0" fillId="0" borderId="0" xfId="57" applyBorder="1" applyAlignment="1">
      <alignment wrapText="1"/>
      <protection/>
    </xf>
    <xf numFmtId="0" fontId="0" fillId="33" borderId="16" xfId="57" applyFill="1" applyBorder="1" applyAlignment="1">
      <alignment horizontal="center" vertical="center"/>
      <protection/>
    </xf>
    <xf numFmtId="0" fontId="0" fillId="33" borderId="19" xfId="57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es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tabSelected="1" view="pageBreakPreview" zoomScale="70" zoomScaleNormal="55" zoomScaleSheetLayoutView="70" zoomScalePageLayoutView="0" workbookViewId="0" topLeftCell="A7">
      <selection activeCell="H10" sqref="H10"/>
    </sheetView>
  </sheetViews>
  <sheetFormatPr defaultColWidth="9.140625" defaultRowHeight="12.75"/>
  <cols>
    <col min="1" max="1" width="7.57421875" style="22" customWidth="1"/>
    <col min="2" max="2" width="8.7109375" style="22" customWidth="1"/>
    <col min="3" max="3" width="64.28125" style="22" customWidth="1"/>
    <col min="4" max="4" width="30.57421875" style="22" customWidth="1"/>
    <col min="5" max="10" width="9.140625" style="22" customWidth="1"/>
    <col min="11" max="11" width="12.140625" style="22" customWidth="1"/>
    <col min="12" max="12" width="9.00390625" style="22" customWidth="1"/>
    <col min="13" max="26" width="9.140625" style="22" customWidth="1"/>
    <col min="27" max="27" width="34.57421875" style="104" customWidth="1"/>
    <col min="28" max="28" width="15.57421875" style="22" customWidth="1"/>
    <col min="29" max="16384" width="9.140625" style="22" customWidth="1"/>
  </cols>
  <sheetData>
    <row r="1" spans="1:6" ht="23.25">
      <c r="A1" s="35"/>
      <c r="B1" s="35"/>
      <c r="C1" s="35"/>
      <c r="D1" s="35"/>
      <c r="E1" s="35"/>
      <c r="F1" s="35"/>
    </row>
    <row r="2" spans="1:6" ht="24" thickBot="1">
      <c r="A2" s="35"/>
      <c r="B2" s="35"/>
      <c r="C2" s="35"/>
      <c r="D2" s="35"/>
      <c r="E2" s="35"/>
      <c r="F2" s="35"/>
    </row>
    <row r="3" spans="1:6" ht="34.5" thickBot="1">
      <c r="A3" s="35"/>
      <c r="B3" s="138" t="s">
        <v>100</v>
      </c>
      <c r="C3" s="139"/>
      <c r="D3" s="140"/>
      <c r="E3" s="35"/>
      <c r="F3" s="35"/>
    </row>
    <row r="4" spans="1:6" ht="23.25">
      <c r="A4" s="35"/>
      <c r="B4" s="36"/>
      <c r="C4" s="36"/>
      <c r="D4" s="36"/>
      <c r="E4" s="35"/>
      <c r="F4" s="35"/>
    </row>
    <row r="5" spans="1:6" ht="23.25">
      <c r="A5" s="35"/>
      <c r="B5" s="36"/>
      <c r="C5" s="36"/>
      <c r="D5" s="36"/>
      <c r="E5" s="35"/>
      <c r="F5" s="35"/>
    </row>
    <row r="6" spans="1:6" ht="23.25">
      <c r="A6" s="35"/>
      <c r="B6" s="36"/>
      <c r="C6" s="36"/>
      <c r="D6" s="36"/>
      <c r="E6" s="35"/>
      <c r="F6" s="35"/>
    </row>
    <row r="7" spans="1:6" ht="60">
      <c r="A7" s="141" t="s">
        <v>74</v>
      </c>
      <c r="B7" s="142"/>
      <c r="C7" s="142"/>
      <c r="D7" s="142"/>
      <c r="E7" s="142"/>
      <c r="F7" s="35"/>
    </row>
    <row r="8" spans="1:6" ht="23.25">
      <c r="A8" s="35"/>
      <c r="B8" s="36"/>
      <c r="C8" s="36"/>
      <c r="D8" s="36"/>
      <c r="E8" s="35"/>
      <c r="F8" s="35"/>
    </row>
    <row r="9" spans="1:6" ht="23.25">
      <c r="A9" s="35"/>
      <c r="B9" s="36"/>
      <c r="C9" s="36"/>
      <c r="D9" s="36"/>
      <c r="E9" s="35"/>
      <c r="F9" s="35"/>
    </row>
    <row r="10" spans="1:6" ht="23.25">
      <c r="A10" s="35"/>
      <c r="B10" s="36"/>
      <c r="C10" s="36"/>
      <c r="D10" s="36"/>
      <c r="E10" s="35"/>
      <c r="F10" s="35"/>
    </row>
    <row r="11" spans="1:6" ht="23.25">
      <c r="A11" s="35"/>
      <c r="B11" s="36"/>
      <c r="C11" s="36"/>
      <c r="D11" s="36"/>
      <c r="E11" s="35"/>
      <c r="F11" s="35"/>
    </row>
    <row r="12" spans="1:6" ht="24" thickBot="1">
      <c r="A12" s="35"/>
      <c r="B12" s="35"/>
      <c r="C12" s="35"/>
      <c r="D12" s="35"/>
      <c r="E12" s="35"/>
      <c r="F12" s="35"/>
    </row>
    <row r="13" spans="1:12" ht="45.75" customHeight="1" thickBot="1">
      <c r="A13" s="35"/>
      <c r="B13" s="35"/>
      <c r="C13" s="110" t="s">
        <v>1</v>
      </c>
      <c r="D13" s="111" t="s">
        <v>73</v>
      </c>
      <c r="E13" s="35"/>
      <c r="F13" s="35"/>
      <c r="K13" s="81"/>
      <c r="L13" s="81"/>
    </row>
    <row r="14" spans="1:28" ht="27" thickBot="1">
      <c r="A14" s="35"/>
      <c r="B14" s="107" t="s">
        <v>7</v>
      </c>
      <c r="C14" s="106" t="str">
        <f ca="1">INDIRECT("AA"&amp;(13+MATCH(Z14,Zapisnik!$P$7:$P$22,0)))</f>
        <v>DV "Zagorske Pčelice"</v>
      </c>
      <c r="D14" s="106">
        <f ca="1">INDIRECT("AB"&amp;(13+MATCH(Z14,Zapisnik!$P$7:$P$22,0)))</f>
        <v>121</v>
      </c>
      <c r="E14" s="35"/>
      <c r="F14" s="35"/>
      <c r="J14" s="72"/>
      <c r="K14" s="105"/>
      <c r="L14" s="105"/>
      <c r="Z14" s="22">
        <v>1</v>
      </c>
      <c r="AA14" s="104" t="str">
        <f>Zapisnik!C7</f>
        <v>DV "Maslačak"</v>
      </c>
      <c r="AB14" s="22">
        <f>Zapisnik!O7</f>
        <v>110</v>
      </c>
    </row>
    <row r="15" spans="1:28" ht="27.75" thickBot="1" thickTop="1">
      <c r="A15" s="35"/>
      <c r="B15" s="108" t="s">
        <v>11</v>
      </c>
      <c r="C15" s="106" t="str">
        <f ca="1">INDIRECT("AA"&amp;(13+MATCH(Z15,Zapisnik!$P$7:$P$22,0)))</f>
        <v>DV "Bubamara"</v>
      </c>
      <c r="D15" s="106">
        <f ca="1">INDIRECT("AB"&amp;(13+MATCH(Z15,Zapisnik!$P$7:$P$22,0)))</f>
        <v>117</v>
      </c>
      <c r="E15" s="35"/>
      <c r="F15" s="35"/>
      <c r="K15" s="105"/>
      <c r="L15" s="81"/>
      <c r="Z15" s="22">
        <v>2</v>
      </c>
      <c r="AA15" s="104" t="str">
        <f>Zapisnik!C8</f>
        <v>DV "Pušlek"</v>
      </c>
      <c r="AB15" s="22">
        <f>Zapisnik!O8</f>
        <v>87</v>
      </c>
    </row>
    <row r="16" spans="1:28" ht="27.75" thickBot="1" thickTop="1">
      <c r="A16" s="35"/>
      <c r="B16" s="108" t="s">
        <v>15</v>
      </c>
      <c r="C16" s="106" t="str">
        <f ca="1">INDIRECT("AA"&amp;(13+MATCH(Z16,Zapisnik!$P$7:$P$22,0)))</f>
        <v>DV "Naša radost" </v>
      </c>
      <c r="D16" s="106">
        <f ca="1">INDIRECT("AB"&amp;(13+MATCH(Z16,Zapisnik!$P$7:$P$22,0)))</f>
        <v>116</v>
      </c>
      <c r="E16" s="35"/>
      <c r="F16" s="35"/>
      <c r="K16" s="105"/>
      <c r="L16" s="81"/>
      <c r="Z16" s="22">
        <v>3</v>
      </c>
      <c r="AA16" s="104" t="str">
        <f>Zapisnik!C9</f>
        <v>DV "Bubamara"</v>
      </c>
      <c r="AB16" s="22">
        <f>Zapisnik!O9</f>
        <v>117</v>
      </c>
    </row>
    <row r="17" spans="1:28" ht="27.75" customHeight="1" thickBot="1" thickTop="1">
      <c r="A17" s="35"/>
      <c r="B17" s="108" t="s">
        <v>19</v>
      </c>
      <c r="C17" s="106" t="str">
        <f ca="1">INDIRECT("AA"&amp;(13+MATCH(Z17,Zapisnik!$P$7:$P$22,0)))</f>
        <v>DV "Maslačak"</v>
      </c>
      <c r="D17" s="106">
        <f ca="1">INDIRECT("AB"&amp;(13+MATCH(Z17,Zapisnik!$P$7:$P$22,0)))</f>
        <v>110</v>
      </c>
      <c r="E17" s="35"/>
      <c r="F17" s="35"/>
      <c r="K17" s="105"/>
      <c r="L17" s="81"/>
      <c r="Z17" s="22">
        <v>4</v>
      </c>
      <c r="AA17" s="104" t="str">
        <f>Zapisnik!C10</f>
        <v>DV "Zagorske Pčelice"</v>
      </c>
      <c r="AB17" s="22">
        <f>Zapisnik!O10</f>
        <v>121</v>
      </c>
    </row>
    <row r="18" spans="1:28" ht="27.75" thickBot="1" thickTop="1">
      <c r="A18" s="35"/>
      <c r="B18" s="108" t="s">
        <v>22</v>
      </c>
      <c r="C18" s="106" t="str">
        <f ca="1">INDIRECT("AA"&amp;(13+MATCH(Z18,Zapisnik!$P$7:$P$22,0)))</f>
        <v>DV "Gustav Krklec" </v>
      </c>
      <c r="D18" s="106">
        <f ca="1">INDIRECT("AB"&amp;(13+MATCH(Z18,Zapisnik!$P$7:$P$22,0)))</f>
        <v>106</v>
      </c>
      <c r="E18" s="35"/>
      <c r="F18" s="35"/>
      <c r="K18" s="105"/>
      <c r="L18" s="81"/>
      <c r="Z18" s="22">
        <v>5</v>
      </c>
      <c r="AA18" s="104" t="str">
        <f>Zapisnik!C11</f>
        <v>DV "Cvrkutić" </v>
      </c>
      <c r="AB18" s="22">
        <f>Zapisnik!O11</f>
        <v>56</v>
      </c>
    </row>
    <row r="19" spans="1:28" ht="27.75" thickBot="1" thickTop="1">
      <c r="A19" s="35"/>
      <c r="B19" s="108" t="s">
        <v>26</v>
      </c>
      <c r="C19" s="106" t="str">
        <f ca="1">INDIRECT("AA"&amp;(13+MATCH(Z19,Zapisnik!$P$7:$P$22,0)))</f>
        <v>DV "Bedekovčina"</v>
      </c>
      <c r="D19" s="106">
        <f ca="1">INDIRECT("AB"&amp;(13+MATCH(Z19,Zapisnik!$P$7:$P$22,0)))</f>
        <v>102</v>
      </c>
      <c r="E19" s="35"/>
      <c r="F19" s="35"/>
      <c r="K19" s="105"/>
      <c r="L19" s="81"/>
      <c r="Z19" s="22">
        <v>6</v>
      </c>
      <c r="AA19" s="104" t="str">
        <f>Zapisnik!C12</f>
        <v>DV "Bedekovčina"</v>
      </c>
      <c r="AB19" s="22">
        <f>Zapisnik!O12</f>
        <v>102</v>
      </c>
    </row>
    <row r="20" spans="1:28" ht="27.75" thickBot="1" thickTop="1">
      <c r="A20" s="35"/>
      <c r="B20" s="108" t="s">
        <v>29</v>
      </c>
      <c r="C20" s="106" t="str">
        <f ca="1">INDIRECT("AA"&amp;(13+MATCH(Z20,Zapisnik!$P$7:$P$22,0)))</f>
        <v>DV "Balončica"</v>
      </c>
      <c r="D20" s="106">
        <f ca="1">INDIRECT("AB"&amp;(13+MATCH(Z20,Zapisnik!$P$7:$P$22,0)))</f>
        <v>93</v>
      </c>
      <c r="E20" s="35"/>
      <c r="F20" s="35"/>
      <c r="K20" s="105"/>
      <c r="L20" s="81"/>
      <c r="Z20" s="22">
        <v>7</v>
      </c>
      <c r="AA20" s="104" t="str">
        <f>Zapisnik!C13</f>
        <v>DV "Gustav Krklec" </v>
      </c>
      <c r="AB20" s="22">
        <f>Zapisnik!O13</f>
        <v>106</v>
      </c>
    </row>
    <row r="21" spans="1:28" ht="27.75" thickBot="1" thickTop="1">
      <c r="A21" s="35"/>
      <c r="B21" s="108" t="s">
        <v>32</v>
      </c>
      <c r="C21" s="106" t="str">
        <f ca="1">INDIRECT("AA"&amp;(13+MATCH(Z21,Zapisnik!$P$7:$P$22,0)))</f>
        <v>DV "Zipkica" 2</v>
      </c>
      <c r="D21" s="106">
        <f ca="1">INDIRECT("AB"&amp;(13+MATCH(Z21,Zapisnik!$P$7:$P$22,0)))</f>
        <v>92</v>
      </c>
      <c r="E21" s="35"/>
      <c r="F21" s="35"/>
      <c r="K21" s="105"/>
      <c r="L21" s="81"/>
      <c r="Z21" s="22">
        <v>8</v>
      </c>
      <c r="AA21" s="104" t="str">
        <f>Zapisnik!C14</f>
        <v>DV "Naša radost" </v>
      </c>
      <c r="AB21" s="22">
        <f>Zapisnik!O14</f>
        <v>116</v>
      </c>
    </row>
    <row r="22" spans="1:28" ht="27.75" thickBot="1" thickTop="1">
      <c r="A22" s="35"/>
      <c r="B22" s="108" t="s">
        <v>35</v>
      </c>
      <c r="C22" s="106" t="str">
        <f ca="1">INDIRECT("AA"&amp;(13+MATCH(Z22,Zapisnik!$P$7:$P$22,0)))</f>
        <v>DV "Pušlek"</v>
      </c>
      <c r="D22" s="106">
        <f ca="1">INDIRECT("AB"&amp;(13+MATCH(Z22,Zapisnik!$P$7:$P$22,0)))</f>
        <v>87</v>
      </c>
      <c r="E22" s="35"/>
      <c r="F22" s="35"/>
      <c r="K22" s="105"/>
      <c r="L22" s="81"/>
      <c r="Z22" s="22">
        <v>9</v>
      </c>
      <c r="AA22" s="104" t="str">
        <f>Zapisnik!C15</f>
        <v>DV "Rožica"</v>
      </c>
      <c r="AB22" s="22">
        <f>Zapisnik!O15</f>
        <v>72</v>
      </c>
    </row>
    <row r="23" spans="1:28" ht="27.75" thickBot="1" thickTop="1">
      <c r="A23" s="35"/>
      <c r="B23" s="108" t="s">
        <v>38</v>
      </c>
      <c r="C23" s="106" t="str">
        <f ca="1">INDIRECT("AA"&amp;(13+MATCH(Z23,Zapisnik!$P$7:$P$22,0)))</f>
        <v>DVJ "Zipkica"</v>
      </c>
      <c r="D23" s="106">
        <f ca="1">INDIRECT("AB"&amp;(13+MATCH(Z23,Zapisnik!$P$7:$P$22,0)))</f>
        <v>85</v>
      </c>
      <c r="E23" s="35"/>
      <c r="F23" s="35"/>
      <c r="K23" s="105"/>
      <c r="L23" s="81"/>
      <c r="Z23" s="22">
        <v>10</v>
      </c>
      <c r="AA23" s="104" t="str">
        <f>Zapisnik!C16</f>
        <v>DV "Zlatni dani"</v>
      </c>
      <c r="AB23" s="22">
        <f>Zapisnik!O16</f>
        <v>53</v>
      </c>
    </row>
    <row r="24" spans="1:28" ht="27.75" thickBot="1" thickTop="1">
      <c r="A24" s="35"/>
      <c r="B24" s="108" t="s">
        <v>42</v>
      </c>
      <c r="C24" s="106" t="str">
        <f ca="1">INDIRECT("AA"&amp;(13+MATCH(Z24,Zapisnik!$P$7:$P$22,0)))</f>
        <v>DV "Rožica"</v>
      </c>
      <c r="D24" s="106">
        <f ca="1">INDIRECT("AB"&amp;(13+MATCH(Z24,Zapisnik!$P$7:$P$22,0)))</f>
        <v>72</v>
      </c>
      <c r="E24" s="35"/>
      <c r="F24" s="35"/>
      <c r="K24" s="105"/>
      <c r="L24" s="81"/>
      <c r="Z24" s="22">
        <v>11</v>
      </c>
      <c r="AA24" s="104" t="str">
        <f>Zapisnik!C17</f>
        <v>DV "Zvirek"</v>
      </c>
      <c r="AB24" s="22">
        <f>Zapisnik!O17</f>
        <v>49</v>
      </c>
    </row>
    <row r="25" spans="1:28" ht="27.75" thickBot="1" thickTop="1">
      <c r="A25" s="35"/>
      <c r="B25" s="109" t="s">
        <v>45</v>
      </c>
      <c r="C25" s="106" t="str">
        <f ca="1">INDIRECT("AA"&amp;(13+MATCH(Z25,Zapisnik!$P$7:$P$22,0)))</f>
        <v>DV "Kesten"</v>
      </c>
      <c r="D25" s="106">
        <f ca="1">INDIRECT("AB"&amp;(13+MATCH(Z25,Zapisnik!$P$7:$P$22,0)))</f>
        <v>65</v>
      </c>
      <c r="E25" s="35"/>
      <c r="F25" s="35"/>
      <c r="K25" s="105"/>
      <c r="L25" s="81"/>
      <c r="Z25" s="22">
        <v>12</v>
      </c>
      <c r="AA25" s="104" t="str">
        <f>Zapisnik!C18</f>
        <v>DV "Balončica"</v>
      </c>
      <c r="AB25" s="22">
        <f>Zapisnik!O18</f>
        <v>93</v>
      </c>
    </row>
    <row r="26" spans="1:28" ht="27.75" thickBot="1" thickTop="1">
      <c r="A26" s="35"/>
      <c r="B26" s="109" t="s">
        <v>77</v>
      </c>
      <c r="C26" s="106" t="str">
        <f ca="1">INDIRECT("AA"&amp;(13+MATCH(Z26,Zapisnik!$P$7:$P$22,0)))</f>
        <v>DV "Cvrkutić" </v>
      </c>
      <c r="D26" s="106">
        <f ca="1">INDIRECT("AB"&amp;(13+MATCH(Z26,Zapisnik!$P$7:$P$22,0)))</f>
        <v>56</v>
      </c>
      <c r="E26" s="35"/>
      <c r="F26" s="35"/>
      <c r="K26" s="81"/>
      <c r="L26" s="81"/>
      <c r="Z26" s="22">
        <v>13</v>
      </c>
      <c r="AA26" s="104" t="str">
        <f>Zapisnik!C19</f>
        <v>Mravci</v>
      </c>
      <c r="AB26" s="22">
        <f>Zapisnik!O19</f>
        <v>24</v>
      </c>
    </row>
    <row r="27" spans="1:28" ht="27.75" thickBot="1" thickTop="1">
      <c r="A27" s="35"/>
      <c r="B27" s="109" t="s">
        <v>81</v>
      </c>
      <c r="C27" s="106" t="str">
        <f ca="1">INDIRECT("AA"&amp;(13+MATCH(Z27,Zapisnik!$P$7:$P$22,0)))</f>
        <v>DV "Zlatni dani"</v>
      </c>
      <c r="D27" s="106">
        <f ca="1">INDIRECT("AB"&amp;(13+MATCH(Z27,Zapisnik!$P$7:$P$22,0)))</f>
        <v>53</v>
      </c>
      <c r="E27" s="35"/>
      <c r="F27" s="35"/>
      <c r="K27" s="81"/>
      <c r="L27" s="81"/>
      <c r="Z27" s="22">
        <v>14</v>
      </c>
      <c r="AA27" s="104" t="str">
        <f>Zapisnik!C20</f>
        <v>DV "Kesten"</v>
      </c>
      <c r="AB27" s="22">
        <f>Zapisnik!O20</f>
        <v>65</v>
      </c>
    </row>
    <row r="28" spans="1:28" ht="27.75" thickBot="1" thickTop="1">
      <c r="A28" s="35"/>
      <c r="B28" s="109" t="s">
        <v>82</v>
      </c>
      <c r="C28" s="106" t="str">
        <f ca="1">INDIRECT("AA"&amp;(13+MATCH(Z28,Zapisnik!$P$7:$P$22,0)))</f>
        <v>DV "Zvirek"</v>
      </c>
      <c r="D28" s="106">
        <f ca="1">INDIRECT("AB"&amp;(13+MATCH(Z28,Zapisnik!$P$7:$P$22,0)))</f>
        <v>49</v>
      </c>
      <c r="E28" s="35"/>
      <c r="F28" s="35"/>
      <c r="Z28" s="22">
        <v>15</v>
      </c>
      <c r="AA28" s="104" t="str">
        <f>Zapisnik!C21</f>
        <v>DV "Zipkica" 2</v>
      </c>
      <c r="AB28" s="22">
        <f>Zapisnik!O21</f>
        <v>92</v>
      </c>
    </row>
    <row r="29" spans="1:28" ht="27.75" thickBot="1" thickTop="1">
      <c r="A29" s="35"/>
      <c r="B29" s="109" t="s">
        <v>95</v>
      </c>
      <c r="C29" s="106" t="str">
        <f ca="1">INDIRECT("AA"&amp;(13+MATCH(Z29,Zapisnik!$P$7:$P$22,0)))</f>
        <v>Mravci</v>
      </c>
      <c r="D29" s="106">
        <f ca="1">INDIRECT("AB"&amp;(13+MATCH(Z29,Zapisnik!$P$7:$P$22,0)))</f>
        <v>24</v>
      </c>
      <c r="E29" s="35"/>
      <c r="F29" s="35"/>
      <c r="Z29" s="22">
        <v>16</v>
      </c>
      <c r="AA29" s="104" t="str">
        <f>Zapisnik!C22</f>
        <v>DVJ "Zipkica"</v>
      </c>
      <c r="AB29" s="22">
        <f>Zapisnik!O22</f>
        <v>85</v>
      </c>
    </row>
    <row r="30" spans="1:6" ht="23.25">
      <c r="A30" s="35"/>
      <c r="B30" s="35"/>
      <c r="C30" s="35"/>
      <c r="D30" s="35"/>
      <c r="E30" s="35"/>
      <c r="F30" s="35"/>
    </row>
    <row r="31" spans="1:6" ht="23.25">
      <c r="A31" s="35"/>
      <c r="B31" s="35"/>
      <c r="C31" s="35"/>
      <c r="D31" s="35"/>
      <c r="E31" s="35"/>
      <c r="F31" s="35"/>
    </row>
    <row r="32" spans="1:6" ht="23.25">
      <c r="A32" s="35"/>
      <c r="B32" s="35"/>
      <c r="C32" s="35"/>
      <c r="D32" s="35"/>
      <c r="E32" s="35"/>
      <c r="F32" s="35"/>
    </row>
    <row r="33" spans="1:6" ht="23.25">
      <c r="A33" s="35"/>
      <c r="B33" s="35"/>
      <c r="C33" s="35"/>
      <c r="D33" s="35"/>
      <c r="E33" s="35"/>
      <c r="F33" s="35"/>
    </row>
    <row r="34" spans="1:6" ht="23.25">
      <c r="A34" s="35"/>
      <c r="B34" s="35"/>
      <c r="C34" s="35"/>
      <c r="D34" s="35"/>
      <c r="E34" s="35"/>
      <c r="F34" s="35"/>
    </row>
    <row r="35" spans="1:6" ht="23.25">
      <c r="A35" s="35"/>
      <c r="B35" s="143" t="s">
        <v>75</v>
      </c>
      <c r="C35" s="143"/>
      <c r="D35" s="143"/>
      <c r="E35" s="35"/>
      <c r="F35" s="35"/>
    </row>
    <row r="36" spans="1:6" ht="23.25">
      <c r="A36" s="35"/>
      <c r="B36" s="143"/>
      <c r="C36" s="143"/>
      <c r="D36" s="143"/>
      <c r="E36" s="35"/>
      <c r="F36" s="35"/>
    </row>
    <row r="37" spans="1:6" ht="23.25">
      <c r="A37" s="35"/>
      <c r="B37" s="35"/>
      <c r="C37" s="35"/>
      <c r="D37" s="35"/>
      <c r="E37" s="35"/>
      <c r="F37" s="35"/>
    </row>
  </sheetData>
  <sheetProtection/>
  <mergeCells count="4">
    <mergeCell ref="B3:D3"/>
    <mergeCell ref="A7:E7"/>
    <mergeCell ref="B36:D36"/>
    <mergeCell ref="B35:D35"/>
  </mergeCells>
  <printOptions/>
  <pageMargins left="0.7480314960629921" right="0.7480314960629921" top="0.984251968503937" bottom="0.984251968503937" header="0.5118110236220472" footer="0.5118110236220472"/>
  <pageSetup fitToHeight="110" fitToWidth="1" horizontalDpi="600" verticalDpi="600" orientation="portrait" paperSize="9" scale="73" r:id="rId1"/>
  <headerFooter alignWithMargins="0">
    <oddHeader>&amp;LZabok
&amp;R09.05.2015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AT38"/>
  <sheetViews>
    <sheetView view="pageBreakPreview" zoomScale="115" zoomScaleNormal="115" zoomScaleSheetLayoutView="115" zoomScalePageLayoutView="0" workbookViewId="0" topLeftCell="A8">
      <selection activeCell="F9" sqref="F9"/>
    </sheetView>
  </sheetViews>
  <sheetFormatPr defaultColWidth="9.140625" defaultRowHeight="12.75"/>
  <cols>
    <col min="1" max="1" width="3.57421875" style="4" customWidth="1"/>
    <col min="2" max="2" width="3.8515625" style="4" customWidth="1"/>
    <col min="3" max="3" width="22.28125" style="4" customWidth="1"/>
    <col min="4" max="4" width="3.28125" style="4" bestFit="1" customWidth="1"/>
    <col min="5" max="5" width="21.421875" style="4" customWidth="1"/>
    <col min="6" max="6" width="8.7109375" style="4" customWidth="1"/>
    <col min="7" max="7" width="6.57421875" style="28" customWidth="1"/>
    <col min="8" max="8" width="8.00390625" style="4" customWidth="1"/>
    <col min="9" max="9" width="7.00390625" style="4" customWidth="1"/>
    <col min="10" max="10" width="7.28125" style="4" customWidth="1"/>
    <col min="11" max="12" width="5.00390625" style="4" customWidth="1"/>
    <col min="13" max="13" width="22.57421875" style="4" customWidth="1"/>
    <col min="14" max="14" width="4.140625" style="4" customWidth="1"/>
    <col min="15" max="15" width="8.28125" style="4" customWidth="1"/>
    <col min="16" max="16" width="5.00390625" style="4" customWidth="1"/>
    <col min="17" max="17" width="9.140625" style="3" customWidth="1"/>
    <col min="18" max="18" width="8.7109375" style="3" customWidth="1"/>
    <col min="19" max="33" width="9.140625" style="3" customWidth="1"/>
    <col min="34" max="34" width="9.140625" style="4" customWidth="1"/>
    <col min="35" max="35" width="9.140625" style="28" customWidth="1"/>
    <col min="36" max="16384" width="9.140625" style="4" customWidth="1"/>
  </cols>
  <sheetData>
    <row r="1" ht="12.75" customHeight="1" hidden="1"/>
    <row r="2" spans="1:16" ht="13.5" thickBot="1">
      <c r="A2" s="1"/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</row>
    <row r="3" spans="1:39" ht="20.25" thickBot="1">
      <c r="A3" s="1"/>
      <c r="B3" s="1"/>
      <c r="C3" s="190" t="s">
        <v>90</v>
      </c>
      <c r="D3" s="191"/>
      <c r="E3" s="191"/>
      <c r="F3" s="191"/>
      <c r="G3" s="191"/>
      <c r="H3" s="191"/>
      <c r="I3" s="192"/>
      <c r="J3" s="1"/>
      <c r="K3" s="1"/>
      <c r="L3" s="1"/>
      <c r="M3" s="1"/>
      <c r="N3" s="1"/>
      <c r="O3" s="1"/>
      <c r="P3" s="1"/>
      <c r="AI3" s="14"/>
      <c r="AJ3" s="5"/>
      <c r="AK3" s="5"/>
      <c r="AL3" s="5"/>
      <c r="AM3" s="5"/>
    </row>
    <row r="4" spans="1:39" ht="12.75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AI4" s="14"/>
      <c r="AJ4" s="5"/>
      <c r="AK4" s="5"/>
      <c r="AL4" s="5"/>
      <c r="AM4" s="5"/>
    </row>
    <row r="5" spans="1:46" ht="62.25" customHeight="1">
      <c r="A5" s="1"/>
      <c r="B5" s="6"/>
      <c r="C5" s="7" t="s">
        <v>1</v>
      </c>
      <c r="D5" s="6"/>
      <c r="E5" s="30" t="s">
        <v>91</v>
      </c>
      <c r="F5" s="8" t="s">
        <v>3</v>
      </c>
      <c r="G5" s="9" t="s">
        <v>4</v>
      </c>
      <c r="H5" s="10" t="s">
        <v>5</v>
      </c>
      <c r="I5" s="9" t="s">
        <v>4</v>
      </c>
      <c r="J5" s="11" t="s">
        <v>6</v>
      </c>
      <c r="K5" s="12"/>
      <c r="L5" s="9" t="s">
        <v>4</v>
      </c>
      <c r="M5" s="13" t="s">
        <v>2</v>
      </c>
      <c r="N5" s="13"/>
      <c r="O5" s="76" t="s">
        <v>3</v>
      </c>
      <c r="P5" s="78"/>
      <c r="AH5" s="5"/>
      <c r="AI5" s="14"/>
      <c r="AJ5" s="5"/>
      <c r="AK5" s="14"/>
      <c r="AL5" s="15"/>
      <c r="AM5" s="5"/>
      <c r="AO5" s="16"/>
      <c r="AP5" s="16"/>
      <c r="AQ5" s="16"/>
      <c r="AR5" s="16"/>
      <c r="AS5" s="16"/>
      <c r="AT5" s="16"/>
    </row>
    <row r="6" spans="1:46" ht="12.75">
      <c r="A6" s="1"/>
      <c r="B6" s="157" t="s">
        <v>7</v>
      </c>
      <c r="C6" s="157" t="str">
        <f>Zapisnik!C7</f>
        <v>DV "Maslačak"</v>
      </c>
      <c r="D6" s="83" t="s">
        <v>9</v>
      </c>
      <c r="E6" s="87" t="s">
        <v>129</v>
      </c>
      <c r="F6" s="115">
        <v>105</v>
      </c>
      <c r="G6" s="18">
        <f>RANK(F6,$F$6:$F$37,0)</f>
        <v>15</v>
      </c>
      <c r="H6" s="159">
        <f>G6+G7</f>
        <v>28</v>
      </c>
      <c r="I6" s="159">
        <f>RANK(H6,$H$6:$H$37,1)</f>
        <v>6</v>
      </c>
      <c r="J6" s="155">
        <f>17-I6</f>
        <v>11</v>
      </c>
      <c r="K6" s="12"/>
      <c r="L6" s="19">
        <v>1</v>
      </c>
      <c r="M6" s="17" t="str">
        <f ca="1">INDIRECT("e"&amp;(5+MATCH(AI6,$G$6:$G$37,0)))</f>
        <v>Ines Lugarić</v>
      </c>
      <c r="N6" s="17" t="str">
        <f ca="1">INDIRECT("d"&amp;(5+MATCH(AI6,$G$6:$G$37,0)))</f>
        <v>Y</v>
      </c>
      <c r="O6" s="77">
        <f ca="1">INDIRECT("f"&amp;(5+MATCH(AI6,$G$6:$G$37,0)))</f>
        <v>143</v>
      </c>
      <c r="P6" s="78"/>
      <c r="AH6" s="5"/>
      <c r="AI6" s="20">
        <v>1</v>
      </c>
      <c r="AJ6" s="21">
        <f>MATCH(AI6,$G$6:$G$37,0)</f>
        <v>23</v>
      </c>
      <c r="AL6" s="22"/>
      <c r="AM6" s="5"/>
      <c r="AO6" s="16"/>
      <c r="AP6" s="16"/>
      <c r="AQ6" s="23"/>
      <c r="AR6" s="23"/>
      <c r="AS6" s="24"/>
      <c r="AT6" s="16"/>
    </row>
    <row r="7" spans="1:46" ht="12.75">
      <c r="A7" s="1"/>
      <c r="B7" s="158"/>
      <c r="C7" s="158"/>
      <c r="D7" s="83" t="s">
        <v>10</v>
      </c>
      <c r="E7" s="87" t="s">
        <v>130</v>
      </c>
      <c r="F7" s="115">
        <v>117</v>
      </c>
      <c r="G7" s="18">
        <f aca="true" t="shared" si="0" ref="G7:G37">RANK(F7,$F$6:$F$37,0)</f>
        <v>13</v>
      </c>
      <c r="H7" s="161"/>
      <c r="I7" s="161"/>
      <c r="J7" s="156"/>
      <c r="K7" s="25"/>
      <c r="L7" s="19">
        <f aca="true" t="shared" si="1" ref="L7:L37">IF(O6=O7,L6,AI7)</f>
        <v>2</v>
      </c>
      <c r="M7" s="17" t="str">
        <f ca="1">IF(COUNTIF($G$6:$G$37,AI7)=0,INDIRECT("e"&amp;(5+AJ6+MATCH(AK7,INDIRECT("G"&amp;(6+AJ6)&amp;":$G$37"),0))),INDIRECT("e"&amp;(5+MATCH(AI7,$G$6:$G$37,0))))</f>
        <v>Klara Kučko</v>
      </c>
      <c r="N7" s="17" t="str">
        <f ca="1">IF(COUNTIF($G$6:$G$37,AI7)=0,INDIRECT("d"&amp;(5+AJ6+MATCH(AK7,INDIRECT("G"&amp;(6+AJ6)&amp;":$G$37"),0))),INDIRECT("d"&amp;(5+MATCH(AI7,$G$6:$G$37,0))))</f>
        <v>F</v>
      </c>
      <c r="O7" s="77">
        <f ca="1">IF(COUNTIF($G$6:$G$37,AI7)=0,INDIRECT("f"&amp;(5+AJ6+MATCH(AK7,INDIRECT("G"&amp;(6+AJ6)&amp;":$G$37"),0))),INDIRECT("f"&amp;(5+MATCH(AI7,$G$6:$G$37,0))))</f>
        <v>136</v>
      </c>
      <c r="P7" s="78"/>
      <c r="AH7" s="5"/>
      <c r="AI7" s="20">
        <v>2</v>
      </c>
      <c r="AJ7" s="21">
        <f ca="1">IF(COUNTIF($G$6:$G$37,AI7)=0,AJ6+MATCH(AK7,INDIRECT("G"&amp;(6+AJ6)&amp;":$G$37"),0),MATCH(AI7,$G$6:$G$37,0))</f>
        <v>6</v>
      </c>
      <c r="AK7" s="4">
        <f aca="true" t="shared" si="2" ref="AK7:AK37">AI7-AL7</f>
        <v>2</v>
      </c>
      <c r="AL7" s="4">
        <f>IF(COUNTIF($G$6:$G$37,AI7)=0,AK6+1,)</f>
        <v>0</v>
      </c>
      <c r="AM7" s="5"/>
      <c r="AO7" s="16"/>
      <c r="AP7" s="16"/>
      <c r="AQ7" s="23"/>
      <c r="AR7" s="23"/>
      <c r="AS7" s="24"/>
      <c r="AT7" s="16"/>
    </row>
    <row r="8" spans="1:46" ht="12.75">
      <c r="A8" s="1"/>
      <c r="B8" s="157" t="s">
        <v>11</v>
      </c>
      <c r="C8" s="157" t="str">
        <f>Zapisnik!C8</f>
        <v>DV "Pušlek"</v>
      </c>
      <c r="D8" s="83" t="s">
        <v>13</v>
      </c>
      <c r="E8" s="87" t="s">
        <v>365</v>
      </c>
      <c r="F8" s="115">
        <v>90.01</v>
      </c>
      <c r="G8" s="18">
        <f t="shared" si="0"/>
        <v>26</v>
      </c>
      <c r="H8" s="159">
        <f>G8+G9</f>
        <v>48</v>
      </c>
      <c r="I8" s="159">
        <f>RANK(H8,$H$6:$H$37,1)</f>
        <v>13</v>
      </c>
      <c r="J8" s="155">
        <f>17-I8</f>
        <v>4</v>
      </c>
      <c r="K8" s="25"/>
      <c r="L8" s="19">
        <f t="shared" si="1"/>
        <v>3</v>
      </c>
      <c r="M8" s="17" t="str">
        <f aca="true" ca="1" t="shared" si="3" ref="M8:M37">IF(COUNTIF($G$6:$G$37,AI8)=0,INDIRECT("e"&amp;(5+AJ7+MATCH(AK8,INDIRECT("G"&amp;(6+AJ7)&amp;":$G$37"),0))),INDIRECT("e"&amp;(5+MATCH(AI8,$G$6:$G$37,0))))</f>
        <v>Emma Svažić</v>
      </c>
      <c r="N8" s="17" t="str">
        <f aca="true" ca="1" t="shared" si="4" ref="N8:N37">IF(COUNTIF($G$6:$G$37,AI8)=0,INDIRECT("d"&amp;(5+AJ7+MATCH(AK8,INDIRECT("G"&amp;(6+AJ7)&amp;":$G$37"),0))),INDIRECT("d"&amp;(5+MATCH(AI8,$G$6:$G$37,0))))</f>
        <v>AG</v>
      </c>
      <c r="O8" s="77">
        <f aca="true" ca="1" t="shared" si="5" ref="O8:O37">IF(COUNTIF($G$6:$G$37,AI8)=0,INDIRECT("f"&amp;(5+AJ7+MATCH(AK8,INDIRECT("G"&amp;(6+AJ7)&amp;":$G$37"),0))),INDIRECT("f"&amp;(5+MATCH(AI8,$G$6:$G$37,0))))</f>
        <v>135</v>
      </c>
      <c r="P8" s="78"/>
      <c r="AH8" s="5"/>
      <c r="AI8" s="20">
        <v>3</v>
      </c>
      <c r="AJ8" s="21">
        <f aca="true" ca="1" t="shared" si="6" ref="AJ8:AJ37">IF(COUNTIF($G$6:$G$37,AI8)=0,AJ7+MATCH(AK8,INDIRECT("G"&amp;(6+AJ7)&amp;":$G$37"),0),MATCH(AI8,$G$6:$G$37,0))</f>
        <v>31</v>
      </c>
      <c r="AK8" s="4">
        <f t="shared" si="2"/>
        <v>3</v>
      </c>
      <c r="AL8" s="4">
        <f>IF(COUNTIF($G$6:$G$37,AI8)=0,AL7+1,)</f>
        <v>0</v>
      </c>
      <c r="AM8" s="5"/>
      <c r="AO8" s="16"/>
      <c r="AP8" s="16"/>
      <c r="AQ8" s="23"/>
      <c r="AR8" s="23"/>
      <c r="AS8" s="24"/>
      <c r="AT8" s="16"/>
    </row>
    <row r="9" spans="1:46" ht="12.75">
      <c r="A9" s="1"/>
      <c r="B9" s="158"/>
      <c r="C9" s="158"/>
      <c r="D9" s="83" t="s">
        <v>14</v>
      </c>
      <c r="E9" s="87" t="s">
        <v>366</v>
      </c>
      <c r="F9" s="115">
        <v>93</v>
      </c>
      <c r="G9" s="18">
        <f t="shared" si="0"/>
        <v>22</v>
      </c>
      <c r="H9" s="161"/>
      <c r="I9" s="161"/>
      <c r="J9" s="156"/>
      <c r="K9" s="25"/>
      <c r="L9" s="19">
        <f t="shared" si="1"/>
        <v>3</v>
      </c>
      <c r="M9" s="17" t="str">
        <f ca="1" t="shared" si="3"/>
        <v>Lana Šuper</v>
      </c>
      <c r="N9" s="17" t="str">
        <f ca="1" t="shared" si="4"/>
        <v>AH</v>
      </c>
      <c r="O9" s="77">
        <f ca="1" t="shared" si="5"/>
        <v>135</v>
      </c>
      <c r="P9" s="78"/>
      <c r="AH9" s="5"/>
      <c r="AI9" s="20">
        <v>4</v>
      </c>
      <c r="AJ9" s="21">
        <f ca="1" t="shared" si="6"/>
        <v>32</v>
      </c>
      <c r="AK9" s="4">
        <f t="shared" si="2"/>
        <v>3</v>
      </c>
      <c r="AL9" s="4">
        <f aca="true" t="shared" si="7" ref="AL9:AL37">IF(COUNTIF($G$6:$G$37,AI9)=0,AL8+1,)</f>
        <v>1</v>
      </c>
      <c r="AM9" s="5"/>
      <c r="AO9" s="16"/>
      <c r="AP9" s="16"/>
      <c r="AQ9" s="23"/>
      <c r="AR9" s="23"/>
      <c r="AS9" s="24"/>
      <c r="AT9" s="16"/>
    </row>
    <row r="10" spans="1:46" ht="12.75">
      <c r="A10" s="1"/>
      <c r="B10" s="157" t="s">
        <v>15</v>
      </c>
      <c r="C10" s="157" t="str">
        <f>Zapisnik!C9</f>
        <v>DV "Bubamara"</v>
      </c>
      <c r="D10" s="83" t="s">
        <v>17</v>
      </c>
      <c r="E10" s="88" t="s">
        <v>367</v>
      </c>
      <c r="F10" s="115">
        <v>122</v>
      </c>
      <c r="G10" s="18">
        <f t="shared" si="0"/>
        <v>10</v>
      </c>
      <c r="H10" s="159">
        <f>G10+G11</f>
        <v>12</v>
      </c>
      <c r="I10" s="159">
        <f>RANK(H10,$H$6:$H$37,1)</f>
        <v>3</v>
      </c>
      <c r="J10" s="155">
        <f>17-I10</f>
        <v>14</v>
      </c>
      <c r="K10" s="25"/>
      <c r="L10" s="19">
        <f t="shared" si="1"/>
        <v>5</v>
      </c>
      <c r="M10" s="17" t="str">
        <f ca="1" t="shared" si="3"/>
        <v>Jana Vrdoljak</v>
      </c>
      <c r="N10" s="17" t="str">
        <f ca="1" t="shared" si="4"/>
        <v>AE</v>
      </c>
      <c r="O10" s="77">
        <f ca="1" t="shared" si="5"/>
        <v>130</v>
      </c>
      <c r="P10" s="78"/>
      <c r="AH10" s="5"/>
      <c r="AI10" s="20">
        <v>5</v>
      </c>
      <c r="AJ10" s="21">
        <f ca="1" t="shared" si="6"/>
        <v>29</v>
      </c>
      <c r="AK10" s="4">
        <f t="shared" si="2"/>
        <v>5</v>
      </c>
      <c r="AL10" s="4">
        <f t="shared" si="7"/>
        <v>0</v>
      </c>
      <c r="AM10" s="5"/>
      <c r="AO10" s="16"/>
      <c r="AP10" s="16"/>
      <c r="AQ10" s="23"/>
      <c r="AR10" s="23"/>
      <c r="AS10" s="24"/>
      <c r="AT10" s="16"/>
    </row>
    <row r="11" spans="1:46" ht="12.75">
      <c r="A11" s="1"/>
      <c r="B11" s="158"/>
      <c r="C11" s="158"/>
      <c r="D11" s="83" t="s">
        <v>18</v>
      </c>
      <c r="E11" s="88" t="s">
        <v>368</v>
      </c>
      <c r="F11" s="115">
        <v>136</v>
      </c>
      <c r="G11" s="18">
        <f t="shared" si="0"/>
        <v>2</v>
      </c>
      <c r="H11" s="161"/>
      <c r="I11" s="161"/>
      <c r="J11" s="156"/>
      <c r="K11" s="25"/>
      <c r="L11" s="19">
        <f t="shared" si="1"/>
        <v>6</v>
      </c>
      <c r="M11" s="17" t="str">
        <f ca="1" t="shared" si="3"/>
        <v>Petra Hlupić</v>
      </c>
      <c r="N11" s="17" t="str">
        <f ca="1" t="shared" si="4"/>
        <v>M</v>
      </c>
      <c r="O11" s="77">
        <f ca="1" t="shared" si="5"/>
        <v>129</v>
      </c>
      <c r="P11" s="78"/>
      <c r="AH11" s="5"/>
      <c r="AI11" s="20">
        <v>6</v>
      </c>
      <c r="AJ11" s="21">
        <f ca="1" t="shared" si="6"/>
        <v>13</v>
      </c>
      <c r="AK11" s="4">
        <f t="shared" si="2"/>
        <v>6</v>
      </c>
      <c r="AL11" s="4">
        <f t="shared" si="7"/>
        <v>0</v>
      </c>
      <c r="AM11" s="5"/>
      <c r="AO11" s="16"/>
      <c r="AP11" s="16"/>
      <c r="AQ11" s="23"/>
      <c r="AR11" s="23"/>
      <c r="AS11" s="24"/>
      <c r="AT11" s="16"/>
    </row>
    <row r="12" spans="1:46" ht="12.75">
      <c r="A12" s="1"/>
      <c r="B12" s="157" t="s">
        <v>19</v>
      </c>
      <c r="C12" s="157" t="str">
        <f>Zapisnik!C10</f>
        <v>DV "Zagorske Pčelice"</v>
      </c>
      <c r="D12" s="83" t="s">
        <v>20</v>
      </c>
      <c r="E12" s="88" t="s">
        <v>369</v>
      </c>
      <c r="F12" s="115">
        <v>125</v>
      </c>
      <c r="G12" s="18">
        <f t="shared" si="0"/>
        <v>8</v>
      </c>
      <c r="H12" s="159">
        <f>G12+G13</f>
        <v>39</v>
      </c>
      <c r="I12" s="159">
        <f>RANK(H12,$H$6:$H$37,1)</f>
        <v>10</v>
      </c>
      <c r="J12" s="155">
        <f>17-I12</f>
        <v>7</v>
      </c>
      <c r="K12" s="25"/>
      <c r="L12" s="19">
        <f t="shared" si="1"/>
        <v>7</v>
      </c>
      <c r="M12" s="17" t="str">
        <f ca="1" t="shared" si="3"/>
        <v>Kristina Vuk</v>
      </c>
      <c r="N12" s="17" t="str">
        <f ca="1" t="shared" si="4"/>
        <v>Z</v>
      </c>
      <c r="O12" s="77">
        <f ca="1" t="shared" si="5"/>
        <v>126</v>
      </c>
      <c r="P12" s="78"/>
      <c r="AH12" s="5"/>
      <c r="AI12" s="20">
        <v>7</v>
      </c>
      <c r="AJ12" s="21">
        <f ca="1" t="shared" si="6"/>
        <v>24</v>
      </c>
      <c r="AK12" s="4">
        <f t="shared" si="2"/>
        <v>7</v>
      </c>
      <c r="AL12" s="4">
        <f t="shared" si="7"/>
        <v>0</v>
      </c>
      <c r="AM12" s="5"/>
      <c r="AO12" s="16"/>
      <c r="AP12" s="16"/>
      <c r="AQ12" s="23"/>
      <c r="AR12" s="23"/>
      <c r="AS12" s="24"/>
      <c r="AT12" s="16"/>
    </row>
    <row r="13" spans="1:46" ht="12.75">
      <c r="A13" s="1"/>
      <c r="B13" s="158"/>
      <c r="C13" s="158"/>
      <c r="D13" s="83" t="s">
        <v>21</v>
      </c>
      <c r="E13" s="88"/>
      <c r="F13" s="115">
        <v>0</v>
      </c>
      <c r="G13" s="18">
        <f t="shared" si="0"/>
        <v>31</v>
      </c>
      <c r="H13" s="161"/>
      <c r="I13" s="161"/>
      <c r="J13" s="156"/>
      <c r="K13" s="25"/>
      <c r="L13" s="19">
        <f t="shared" si="1"/>
        <v>8</v>
      </c>
      <c r="M13" s="17" t="str">
        <f ca="1" t="shared" si="3"/>
        <v>Lena Jagić</v>
      </c>
      <c r="N13" s="17" t="str">
        <f ca="1" t="shared" si="4"/>
        <v>G</v>
      </c>
      <c r="O13" s="77">
        <f ca="1" t="shared" si="5"/>
        <v>125</v>
      </c>
      <c r="P13" s="1"/>
      <c r="AH13" s="5"/>
      <c r="AI13" s="20">
        <v>8</v>
      </c>
      <c r="AJ13" s="21">
        <f ca="1" t="shared" si="6"/>
        <v>7</v>
      </c>
      <c r="AK13" s="4">
        <f t="shared" si="2"/>
        <v>8</v>
      </c>
      <c r="AL13" s="4">
        <f t="shared" si="7"/>
        <v>0</v>
      </c>
      <c r="AM13" s="5"/>
      <c r="AO13" s="16"/>
      <c r="AP13" s="16"/>
      <c r="AQ13" s="23"/>
      <c r="AR13" s="23"/>
      <c r="AS13" s="24"/>
      <c r="AT13" s="16"/>
    </row>
    <row r="14" spans="1:46" ht="12.75">
      <c r="A14" s="1"/>
      <c r="B14" s="157" t="s">
        <v>22</v>
      </c>
      <c r="C14" s="157" t="str">
        <f>Zapisnik!C11</f>
        <v>DV "Cvrkutić" </v>
      </c>
      <c r="D14" s="83" t="s">
        <v>24</v>
      </c>
      <c r="E14" s="87" t="s">
        <v>370</v>
      </c>
      <c r="F14" s="115">
        <v>78</v>
      </c>
      <c r="G14" s="18">
        <f t="shared" si="0"/>
        <v>28</v>
      </c>
      <c r="H14" s="159">
        <f>G14+G15</f>
        <v>51</v>
      </c>
      <c r="I14" s="159">
        <f>RANK(H14,$H$6:$H$37,1)</f>
        <v>14</v>
      </c>
      <c r="J14" s="155">
        <f>17-I14</f>
        <v>3</v>
      </c>
      <c r="K14" s="25"/>
      <c r="L14" s="19">
        <f t="shared" si="1"/>
        <v>9</v>
      </c>
      <c r="M14" s="17" t="str">
        <f ca="1" t="shared" si="3"/>
        <v>Lana Bolarić</v>
      </c>
      <c r="N14" s="17" t="str">
        <f ca="1" t="shared" si="4"/>
        <v>P</v>
      </c>
      <c r="O14" s="77">
        <f ca="1" t="shared" si="5"/>
        <v>124</v>
      </c>
      <c r="P14" s="1"/>
      <c r="AH14" s="5"/>
      <c r="AI14" s="20">
        <v>9</v>
      </c>
      <c r="AJ14" s="21">
        <f ca="1" t="shared" si="6"/>
        <v>16</v>
      </c>
      <c r="AK14" s="4">
        <f t="shared" si="2"/>
        <v>9</v>
      </c>
      <c r="AL14" s="4">
        <f t="shared" si="7"/>
        <v>0</v>
      </c>
      <c r="AM14" s="5"/>
      <c r="AO14" s="16"/>
      <c r="AP14" s="16"/>
      <c r="AQ14" s="23"/>
      <c r="AR14" s="23"/>
      <c r="AS14" s="24"/>
      <c r="AT14" s="16"/>
    </row>
    <row r="15" spans="1:46" ht="12.75">
      <c r="A15" s="1"/>
      <c r="B15" s="158"/>
      <c r="C15" s="158"/>
      <c r="D15" s="83" t="s">
        <v>25</v>
      </c>
      <c r="E15" s="87" t="s">
        <v>371</v>
      </c>
      <c r="F15" s="115">
        <v>92.01</v>
      </c>
      <c r="G15" s="18">
        <f t="shared" si="0"/>
        <v>23</v>
      </c>
      <c r="H15" s="161"/>
      <c r="I15" s="161"/>
      <c r="J15" s="156"/>
      <c r="K15" s="25"/>
      <c r="L15" s="19">
        <f t="shared" si="1"/>
        <v>10</v>
      </c>
      <c r="M15" s="17" t="str">
        <f ca="1" t="shared" si="3"/>
        <v>Magdalena Mordej</v>
      </c>
      <c r="N15" s="17" t="str">
        <f ca="1" t="shared" si="4"/>
        <v>E</v>
      </c>
      <c r="O15" s="77">
        <f ca="1" t="shared" si="5"/>
        <v>122</v>
      </c>
      <c r="P15" s="1"/>
      <c r="AH15" s="5"/>
      <c r="AI15" s="20">
        <v>10</v>
      </c>
      <c r="AJ15" s="21">
        <f ca="1" t="shared" si="6"/>
        <v>5</v>
      </c>
      <c r="AK15" s="4">
        <f t="shared" si="2"/>
        <v>10</v>
      </c>
      <c r="AL15" s="4">
        <f t="shared" si="7"/>
        <v>0</v>
      </c>
      <c r="AM15" s="5"/>
      <c r="AO15" s="16"/>
      <c r="AP15" s="16"/>
      <c r="AQ15" s="23"/>
      <c r="AR15" s="23"/>
      <c r="AS15" s="24"/>
      <c r="AT15" s="16"/>
    </row>
    <row r="16" spans="1:46" ht="12.75">
      <c r="A16" s="1"/>
      <c r="B16" s="157" t="s">
        <v>26</v>
      </c>
      <c r="C16" s="157" t="str">
        <f>Zapisnik!C12</f>
        <v>DV "Bedekovčina"</v>
      </c>
      <c r="D16" s="83" t="s">
        <v>27</v>
      </c>
      <c r="E16" s="88" t="s">
        <v>372</v>
      </c>
      <c r="F16" s="115">
        <v>107</v>
      </c>
      <c r="G16" s="18">
        <f t="shared" si="0"/>
        <v>14</v>
      </c>
      <c r="H16" s="159">
        <f>G16+G17</f>
        <v>32</v>
      </c>
      <c r="I16" s="159">
        <f>RANK(H16,$H$6:$H$37,1)</f>
        <v>7</v>
      </c>
      <c r="J16" s="155">
        <f>17-I16</f>
        <v>10</v>
      </c>
      <c r="K16" s="25"/>
      <c r="L16" s="19">
        <f t="shared" si="1"/>
        <v>11</v>
      </c>
      <c r="M16" s="17" t="str">
        <f ca="1" t="shared" si="3"/>
        <v>Morana Orešić</v>
      </c>
      <c r="N16" s="17" t="str">
        <f ca="1" t="shared" si="4"/>
        <v>O</v>
      </c>
      <c r="O16" s="77">
        <f ca="1" t="shared" si="5"/>
        <v>121</v>
      </c>
      <c r="P16" s="1"/>
      <c r="AH16" s="5"/>
      <c r="AI16" s="20">
        <v>11</v>
      </c>
      <c r="AJ16" s="21">
        <f ca="1" t="shared" si="6"/>
        <v>15</v>
      </c>
      <c r="AK16" s="4">
        <f t="shared" si="2"/>
        <v>11</v>
      </c>
      <c r="AL16" s="4">
        <f t="shared" si="7"/>
        <v>0</v>
      </c>
      <c r="AM16" s="5"/>
      <c r="AO16" s="16"/>
      <c r="AP16" s="16"/>
      <c r="AQ16" s="23"/>
      <c r="AR16" s="23"/>
      <c r="AS16" s="24"/>
      <c r="AT16" s="16"/>
    </row>
    <row r="17" spans="1:46" ht="12.75">
      <c r="A17" s="1"/>
      <c r="B17" s="158"/>
      <c r="C17" s="158"/>
      <c r="D17" s="83" t="s">
        <v>28</v>
      </c>
      <c r="E17" s="88" t="s">
        <v>395</v>
      </c>
      <c r="F17" s="115">
        <v>99</v>
      </c>
      <c r="G17" s="18">
        <f t="shared" si="0"/>
        <v>18</v>
      </c>
      <c r="H17" s="161"/>
      <c r="I17" s="161"/>
      <c r="J17" s="156"/>
      <c r="K17" s="25"/>
      <c r="L17" s="19">
        <f t="shared" si="1"/>
        <v>12</v>
      </c>
      <c r="M17" s="17" t="str">
        <f ca="1" t="shared" si="3"/>
        <v>Tina Gregurović</v>
      </c>
      <c r="N17" s="17" t="str">
        <f ca="1" t="shared" si="4"/>
        <v>N</v>
      </c>
      <c r="O17" s="77">
        <f ca="1" t="shared" si="5"/>
        <v>118</v>
      </c>
      <c r="P17" s="1"/>
      <c r="AH17" s="5"/>
      <c r="AI17" s="20">
        <v>12</v>
      </c>
      <c r="AJ17" s="21">
        <f ca="1" t="shared" si="6"/>
        <v>14</v>
      </c>
      <c r="AK17" s="4">
        <f t="shared" si="2"/>
        <v>12</v>
      </c>
      <c r="AL17" s="4">
        <f t="shared" si="7"/>
        <v>0</v>
      </c>
      <c r="AM17" s="5"/>
      <c r="AO17" s="16"/>
      <c r="AP17" s="16"/>
      <c r="AQ17" s="23"/>
      <c r="AR17" s="23"/>
      <c r="AS17" s="24"/>
      <c r="AT17" s="16"/>
    </row>
    <row r="18" spans="1:46" ht="12.75">
      <c r="A18" s="1"/>
      <c r="B18" s="157" t="s">
        <v>29</v>
      </c>
      <c r="C18" s="157" t="str">
        <f>Zapisnik!C13</f>
        <v>DV "Gustav Krklec" </v>
      </c>
      <c r="D18" s="83" t="s">
        <v>30</v>
      </c>
      <c r="E18" s="87" t="s">
        <v>373</v>
      </c>
      <c r="F18" s="115">
        <v>129</v>
      </c>
      <c r="G18" s="18">
        <f t="shared" si="0"/>
        <v>6</v>
      </c>
      <c r="H18" s="159">
        <f>G18+G19</f>
        <v>18</v>
      </c>
      <c r="I18" s="159">
        <f>RANK(H18,$H$6:$H$37,1)</f>
        <v>4</v>
      </c>
      <c r="J18" s="155">
        <f>17-I18</f>
        <v>13</v>
      </c>
      <c r="K18" s="25"/>
      <c r="L18" s="19">
        <f t="shared" si="1"/>
        <v>13</v>
      </c>
      <c r="M18" s="17" t="str">
        <f ca="1" t="shared" si="3"/>
        <v>Jana Očić</v>
      </c>
      <c r="N18" s="17" t="str">
        <f ca="1" t="shared" si="4"/>
        <v>B</v>
      </c>
      <c r="O18" s="77">
        <f ca="1" t="shared" si="5"/>
        <v>117</v>
      </c>
      <c r="P18" s="1"/>
      <c r="AH18" s="5"/>
      <c r="AI18" s="20">
        <v>13</v>
      </c>
      <c r="AJ18" s="21">
        <f ca="1" t="shared" si="6"/>
        <v>2</v>
      </c>
      <c r="AK18" s="4">
        <f t="shared" si="2"/>
        <v>13</v>
      </c>
      <c r="AL18" s="4">
        <f t="shared" si="7"/>
        <v>0</v>
      </c>
      <c r="AM18" s="5"/>
      <c r="AO18" s="16"/>
      <c r="AP18" s="16"/>
      <c r="AQ18" s="23"/>
      <c r="AR18" s="23"/>
      <c r="AS18" s="24"/>
      <c r="AT18" s="16"/>
    </row>
    <row r="19" spans="1:46" ht="12.75">
      <c r="A19" s="1"/>
      <c r="B19" s="158"/>
      <c r="C19" s="158"/>
      <c r="D19" s="83" t="s">
        <v>31</v>
      </c>
      <c r="E19" s="87" t="s">
        <v>374</v>
      </c>
      <c r="F19" s="115">
        <v>118</v>
      </c>
      <c r="G19" s="18">
        <f t="shared" si="0"/>
        <v>12</v>
      </c>
      <c r="H19" s="161"/>
      <c r="I19" s="161"/>
      <c r="J19" s="156"/>
      <c r="K19" s="25"/>
      <c r="L19" s="19">
        <f t="shared" si="1"/>
        <v>14</v>
      </c>
      <c r="M19" s="17" t="str">
        <f ca="1" t="shared" si="3"/>
        <v>Lana Ocvirek</v>
      </c>
      <c r="N19" s="17" t="str">
        <f ca="1" t="shared" si="4"/>
        <v>K</v>
      </c>
      <c r="O19" s="77">
        <f ca="1" t="shared" si="5"/>
        <v>107</v>
      </c>
      <c r="P19" s="1"/>
      <c r="AH19" s="5"/>
      <c r="AI19" s="20">
        <v>14</v>
      </c>
      <c r="AJ19" s="21">
        <f ca="1" t="shared" si="6"/>
        <v>11</v>
      </c>
      <c r="AK19" s="4">
        <f t="shared" si="2"/>
        <v>14</v>
      </c>
      <c r="AL19" s="4">
        <f t="shared" si="7"/>
        <v>0</v>
      </c>
      <c r="AM19" s="5"/>
      <c r="AO19" s="16"/>
      <c r="AP19" s="16"/>
      <c r="AQ19" s="23"/>
      <c r="AR19" s="23"/>
      <c r="AS19" s="24"/>
      <c r="AT19" s="16"/>
    </row>
    <row r="20" spans="1:46" ht="12.75">
      <c r="A20" s="1"/>
      <c r="B20" s="157" t="s">
        <v>32</v>
      </c>
      <c r="C20" s="157" t="str">
        <f>Zapisnik!C14</f>
        <v>DV "Naša radost" </v>
      </c>
      <c r="D20" s="83" t="s">
        <v>33</v>
      </c>
      <c r="E20" s="87" t="s">
        <v>375</v>
      </c>
      <c r="F20" s="115">
        <v>121</v>
      </c>
      <c r="G20" s="18">
        <f t="shared" si="0"/>
        <v>11</v>
      </c>
      <c r="H20" s="159">
        <f>G20+G21</f>
        <v>20</v>
      </c>
      <c r="I20" s="159">
        <f>RANK(H20,$H$6:$H$37,1)</f>
        <v>5</v>
      </c>
      <c r="J20" s="155">
        <f>17-I20</f>
        <v>12</v>
      </c>
      <c r="K20" s="25"/>
      <c r="L20" s="19">
        <f t="shared" si="1"/>
        <v>15</v>
      </c>
      <c r="M20" s="17" t="str">
        <f ca="1" t="shared" si="3"/>
        <v>Nina Plahutar</v>
      </c>
      <c r="N20" s="17" t="str">
        <f ca="1" t="shared" si="4"/>
        <v>A</v>
      </c>
      <c r="O20" s="77">
        <f ca="1" t="shared" si="5"/>
        <v>105</v>
      </c>
      <c r="P20" s="1"/>
      <c r="AH20" s="5"/>
      <c r="AI20" s="20">
        <v>15</v>
      </c>
      <c r="AJ20" s="21">
        <f ca="1" t="shared" si="6"/>
        <v>1</v>
      </c>
      <c r="AK20" s="4">
        <f t="shared" si="2"/>
        <v>15</v>
      </c>
      <c r="AL20" s="4">
        <f t="shared" si="7"/>
        <v>0</v>
      </c>
      <c r="AM20" s="5"/>
      <c r="AO20" s="16"/>
      <c r="AP20" s="16"/>
      <c r="AQ20" s="23"/>
      <c r="AR20" s="23"/>
      <c r="AS20" s="24"/>
      <c r="AT20" s="16"/>
    </row>
    <row r="21" spans="1:46" ht="12.75">
      <c r="A21" s="1"/>
      <c r="B21" s="158"/>
      <c r="C21" s="158"/>
      <c r="D21" s="84" t="s">
        <v>34</v>
      </c>
      <c r="E21" s="87" t="s">
        <v>376</v>
      </c>
      <c r="F21" s="115">
        <v>124</v>
      </c>
      <c r="G21" s="18">
        <f t="shared" si="0"/>
        <v>9</v>
      </c>
      <c r="H21" s="161"/>
      <c r="I21" s="161"/>
      <c r="J21" s="156"/>
      <c r="K21" s="25"/>
      <c r="L21" s="19">
        <f t="shared" si="1"/>
        <v>16</v>
      </c>
      <c r="M21" s="17" t="str">
        <f ca="1" t="shared" si="3"/>
        <v>Barbara Ćuk</v>
      </c>
      <c r="N21" s="17" t="str">
        <f ca="1" t="shared" si="4"/>
        <v>X</v>
      </c>
      <c r="O21" s="77">
        <f ca="1" t="shared" si="5"/>
        <v>104</v>
      </c>
      <c r="P21" s="1"/>
      <c r="AH21" s="5"/>
      <c r="AI21" s="20">
        <v>16</v>
      </c>
      <c r="AJ21" s="21">
        <f ca="1" t="shared" si="6"/>
        <v>22</v>
      </c>
      <c r="AK21" s="4">
        <f t="shared" si="2"/>
        <v>16</v>
      </c>
      <c r="AL21" s="4">
        <f t="shared" si="7"/>
        <v>0</v>
      </c>
      <c r="AM21" s="5"/>
      <c r="AO21" s="16"/>
      <c r="AP21" s="16"/>
      <c r="AQ21" s="26"/>
      <c r="AR21" s="23"/>
      <c r="AS21" s="24"/>
      <c r="AT21" s="16"/>
    </row>
    <row r="22" spans="1:46" ht="12.75">
      <c r="A22" s="1"/>
      <c r="B22" s="157" t="s">
        <v>35</v>
      </c>
      <c r="C22" s="157" t="str">
        <f>Zapisnik!C15</f>
        <v>DV "Rožica"</v>
      </c>
      <c r="D22" s="83" t="s">
        <v>36</v>
      </c>
      <c r="E22" s="88" t="s">
        <v>377</v>
      </c>
      <c r="F22" s="115">
        <v>67</v>
      </c>
      <c r="G22" s="18">
        <f t="shared" si="0"/>
        <v>30</v>
      </c>
      <c r="H22" s="159">
        <f>G22+G23</f>
        <v>55</v>
      </c>
      <c r="I22" s="159">
        <f>RANK(H22,$H$6:$H$37,1)</f>
        <v>15</v>
      </c>
      <c r="J22" s="155">
        <f>17-I22</f>
        <v>2</v>
      </c>
      <c r="K22" s="25"/>
      <c r="L22" s="19">
        <f t="shared" si="1"/>
        <v>17</v>
      </c>
      <c r="M22" s="17" t="str">
        <f ca="1" t="shared" si="3"/>
        <v>Leda Fulir</v>
      </c>
      <c r="N22" s="17" t="str">
        <f ca="1" t="shared" si="4"/>
        <v>U</v>
      </c>
      <c r="O22" s="77">
        <f ca="1" t="shared" si="5"/>
        <v>102</v>
      </c>
      <c r="P22" s="1"/>
      <c r="AH22" s="5"/>
      <c r="AI22" s="20">
        <v>17</v>
      </c>
      <c r="AJ22" s="21">
        <f ca="1" t="shared" si="6"/>
        <v>20</v>
      </c>
      <c r="AK22" s="4">
        <f t="shared" si="2"/>
        <v>17</v>
      </c>
      <c r="AL22" s="4">
        <f t="shared" si="7"/>
        <v>0</v>
      </c>
      <c r="AM22" s="5"/>
      <c r="AO22" s="16"/>
      <c r="AP22" s="16"/>
      <c r="AQ22" s="26"/>
      <c r="AR22" s="23"/>
      <c r="AS22" s="24"/>
      <c r="AT22" s="16"/>
    </row>
    <row r="23" spans="1:46" ht="12.75">
      <c r="A23" s="1"/>
      <c r="B23" s="158"/>
      <c r="C23" s="158"/>
      <c r="D23" s="84" t="s">
        <v>37</v>
      </c>
      <c r="E23" s="88" t="s">
        <v>378</v>
      </c>
      <c r="F23" s="115">
        <v>91</v>
      </c>
      <c r="G23" s="18">
        <f t="shared" si="0"/>
        <v>25</v>
      </c>
      <c r="H23" s="161"/>
      <c r="I23" s="161"/>
      <c r="J23" s="156"/>
      <c r="K23" s="25"/>
      <c r="L23" s="19">
        <f t="shared" si="1"/>
        <v>18</v>
      </c>
      <c r="M23" s="17" t="str">
        <f ca="1" t="shared" si="3"/>
        <v>Ines Mihalinec</v>
      </c>
      <c r="N23" s="17" t="str">
        <f ca="1" t="shared" si="4"/>
        <v>L</v>
      </c>
      <c r="O23" s="77">
        <f ca="1" t="shared" si="5"/>
        <v>99</v>
      </c>
      <c r="P23" s="1"/>
      <c r="AH23" s="5"/>
      <c r="AI23" s="20">
        <v>18</v>
      </c>
      <c r="AJ23" s="21">
        <f ca="1" t="shared" si="6"/>
        <v>12</v>
      </c>
      <c r="AK23" s="4">
        <f t="shared" si="2"/>
        <v>18</v>
      </c>
      <c r="AL23" s="4">
        <f t="shared" si="7"/>
        <v>0</v>
      </c>
      <c r="AM23" s="5"/>
      <c r="AO23" s="16"/>
      <c r="AP23" s="16"/>
      <c r="AQ23" s="26"/>
      <c r="AR23" s="23"/>
      <c r="AS23" s="24"/>
      <c r="AT23" s="16"/>
    </row>
    <row r="24" spans="1:46" ht="12.75">
      <c r="A24" s="1"/>
      <c r="B24" s="157" t="s">
        <v>38</v>
      </c>
      <c r="C24" s="157" t="str">
        <f>Zapisnik!C16</f>
        <v>DV "Zlatni dani"</v>
      </c>
      <c r="D24" s="83" t="s">
        <v>40</v>
      </c>
      <c r="E24" s="87" t="s">
        <v>379</v>
      </c>
      <c r="F24" s="115">
        <v>73</v>
      </c>
      <c r="G24" s="18">
        <f t="shared" si="0"/>
        <v>29</v>
      </c>
      <c r="H24" s="159">
        <f>G24+G25</f>
        <v>46</v>
      </c>
      <c r="I24" s="159">
        <f>RANK(H24,$H$6:$H$37,1)</f>
        <v>12</v>
      </c>
      <c r="J24" s="155">
        <f>17-I24</f>
        <v>5</v>
      </c>
      <c r="K24" s="25"/>
      <c r="L24" s="19">
        <f t="shared" si="1"/>
        <v>18</v>
      </c>
      <c r="M24" s="17" t="str">
        <f ca="1" t="shared" si="3"/>
        <v>Lucija Pavić</v>
      </c>
      <c r="N24" s="17" t="str">
        <f ca="1" t="shared" si="4"/>
        <v>V</v>
      </c>
      <c r="O24" s="77">
        <f ca="1" t="shared" si="5"/>
        <v>99</v>
      </c>
      <c r="P24" s="1"/>
      <c r="AH24" s="5"/>
      <c r="AI24" s="20">
        <v>19</v>
      </c>
      <c r="AJ24" s="21">
        <f ca="1" t="shared" si="6"/>
        <v>21</v>
      </c>
      <c r="AK24" s="4">
        <f t="shared" si="2"/>
        <v>18</v>
      </c>
      <c r="AL24" s="4">
        <f t="shared" si="7"/>
        <v>1</v>
      </c>
      <c r="AM24" s="5"/>
      <c r="AO24" s="16"/>
      <c r="AP24" s="16"/>
      <c r="AQ24" s="23"/>
      <c r="AR24" s="23"/>
      <c r="AS24" s="24"/>
      <c r="AT24" s="16"/>
    </row>
    <row r="25" spans="1:46" ht="12.75">
      <c r="A25" s="1"/>
      <c r="B25" s="158"/>
      <c r="C25" s="158"/>
      <c r="D25" s="83" t="s">
        <v>41</v>
      </c>
      <c r="E25" s="87" t="s">
        <v>380</v>
      </c>
      <c r="F25" s="115">
        <v>102</v>
      </c>
      <c r="G25" s="18">
        <f t="shared" si="0"/>
        <v>17</v>
      </c>
      <c r="H25" s="161"/>
      <c r="I25" s="161"/>
      <c r="J25" s="156"/>
      <c r="K25" s="25"/>
      <c r="L25" s="19">
        <f t="shared" si="1"/>
        <v>20</v>
      </c>
      <c r="M25" s="17" t="str">
        <f ca="1" t="shared" si="3"/>
        <v>Josipa  Ž. Habulinec</v>
      </c>
      <c r="N25" s="17" t="str">
        <f ca="1" t="shared" si="4"/>
        <v>AB</v>
      </c>
      <c r="O25" s="77">
        <f ca="1" t="shared" si="5"/>
        <v>94.01</v>
      </c>
      <c r="P25" s="1"/>
      <c r="AH25" s="5"/>
      <c r="AI25" s="20">
        <v>20</v>
      </c>
      <c r="AJ25" s="21">
        <f ca="1" t="shared" si="6"/>
        <v>26</v>
      </c>
      <c r="AK25" s="4">
        <f t="shared" si="2"/>
        <v>20</v>
      </c>
      <c r="AL25" s="4">
        <f t="shared" si="7"/>
        <v>0</v>
      </c>
      <c r="AM25" s="5"/>
      <c r="AO25" s="16"/>
      <c r="AP25" s="16"/>
      <c r="AQ25" s="23"/>
      <c r="AR25" s="23"/>
      <c r="AS25" s="24"/>
      <c r="AT25" s="16"/>
    </row>
    <row r="26" spans="1:46" ht="12.75" customHeight="1">
      <c r="A26" s="1"/>
      <c r="B26" s="157" t="s">
        <v>42</v>
      </c>
      <c r="C26" s="157" t="str">
        <f>Zapisnik!C17</f>
        <v>DV "Zvirek"</v>
      </c>
      <c r="D26" s="83" t="s">
        <v>43</v>
      </c>
      <c r="E26" s="88" t="s">
        <v>381</v>
      </c>
      <c r="F26" s="115">
        <v>99</v>
      </c>
      <c r="G26" s="18">
        <f t="shared" si="0"/>
        <v>18</v>
      </c>
      <c r="H26" s="159">
        <f>G26+G27</f>
        <v>34</v>
      </c>
      <c r="I26" s="159">
        <f>RANK(H26,$H$6:$H$37,1)</f>
        <v>9</v>
      </c>
      <c r="J26" s="155">
        <f>17-I26</f>
        <v>8</v>
      </c>
      <c r="K26" s="25"/>
      <c r="L26" s="19">
        <f t="shared" si="1"/>
        <v>21</v>
      </c>
      <c r="M26" s="17" t="str">
        <f ca="1" t="shared" si="3"/>
        <v>Mateja Zrinščak</v>
      </c>
      <c r="N26" s="17" t="str">
        <f ca="1" t="shared" si="4"/>
        <v>AA</v>
      </c>
      <c r="O26" s="77">
        <f ca="1" t="shared" si="5"/>
        <v>94</v>
      </c>
      <c r="P26" s="1"/>
      <c r="AH26" s="5"/>
      <c r="AI26" s="20">
        <v>21</v>
      </c>
      <c r="AJ26" s="21">
        <f ca="1" t="shared" si="6"/>
        <v>25</v>
      </c>
      <c r="AK26" s="4">
        <f t="shared" si="2"/>
        <v>21</v>
      </c>
      <c r="AL26" s="4">
        <f t="shared" si="7"/>
        <v>0</v>
      </c>
      <c r="AM26" s="5"/>
      <c r="AO26" s="16"/>
      <c r="AP26" s="16"/>
      <c r="AQ26" s="23"/>
      <c r="AR26" s="27"/>
      <c r="AS26" s="24"/>
      <c r="AT26" s="16"/>
    </row>
    <row r="27" spans="1:46" ht="12.75">
      <c r="A27" s="1"/>
      <c r="B27" s="158"/>
      <c r="C27" s="158"/>
      <c r="D27" s="83" t="s">
        <v>44</v>
      </c>
      <c r="E27" s="88" t="s">
        <v>382</v>
      </c>
      <c r="F27" s="115">
        <v>104</v>
      </c>
      <c r="G27" s="18">
        <f t="shared" si="0"/>
        <v>16</v>
      </c>
      <c r="H27" s="161"/>
      <c r="I27" s="161"/>
      <c r="J27" s="156"/>
      <c r="K27" s="25"/>
      <c r="L27" s="19">
        <f t="shared" si="1"/>
        <v>22</v>
      </c>
      <c r="M27" s="17" t="str">
        <f ca="1" t="shared" si="3"/>
        <v>Ema Šakanović</v>
      </c>
      <c r="N27" s="17" t="str">
        <f ca="1" t="shared" si="4"/>
        <v>D</v>
      </c>
      <c r="O27" s="77">
        <f ca="1" t="shared" si="5"/>
        <v>93</v>
      </c>
      <c r="P27" s="1"/>
      <c r="AH27" s="5"/>
      <c r="AI27" s="20">
        <v>22</v>
      </c>
      <c r="AJ27" s="21">
        <f ca="1" t="shared" si="6"/>
        <v>4</v>
      </c>
      <c r="AK27" s="4">
        <f t="shared" si="2"/>
        <v>22</v>
      </c>
      <c r="AL27" s="4">
        <f t="shared" si="7"/>
        <v>0</v>
      </c>
      <c r="AM27" s="5"/>
      <c r="AO27" s="16"/>
      <c r="AP27" s="16"/>
      <c r="AQ27" s="23"/>
      <c r="AR27" s="23"/>
      <c r="AS27" s="24"/>
      <c r="AT27" s="16"/>
    </row>
    <row r="28" spans="1:46" ht="12.75">
      <c r="A28" s="1"/>
      <c r="B28" s="157" t="s">
        <v>45</v>
      </c>
      <c r="C28" s="157" t="str">
        <f>Zapisnik!C18</f>
        <v>DV "Balončica"</v>
      </c>
      <c r="D28" s="83" t="s">
        <v>47</v>
      </c>
      <c r="E28" s="87" t="s">
        <v>383</v>
      </c>
      <c r="F28" s="115">
        <v>143</v>
      </c>
      <c r="G28" s="18">
        <f t="shared" si="0"/>
        <v>1</v>
      </c>
      <c r="H28" s="159">
        <f>G28+G29</f>
        <v>8</v>
      </c>
      <c r="I28" s="159">
        <f>RANK(H28,$H$6:$H$37,1)</f>
        <v>2</v>
      </c>
      <c r="J28" s="155">
        <f>17-I28</f>
        <v>15</v>
      </c>
      <c r="K28" s="25"/>
      <c r="L28" s="19">
        <f t="shared" si="1"/>
        <v>23</v>
      </c>
      <c r="M28" s="17" t="str">
        <f ca="1" t="shared" si="3"/>
        <v>Valerija Drempetić</v>
      </c>
      <c r="N28" s="17" t="str">
        <f ca="1" t="shared" si="4"/>
        <v>J</v>
      </c>
      <c r="O28" s="77">
        <f ca="1" t="shared" si="5"/>
        <v>92.01</v>
      </c>
      <c r="P28" s="1"/>
      <c r="AH28" s="5"/>
      <c r="AI28" s="20">
        <v>23</v>
      </c>
      <c r="AJ28" s="21">
        <f ca="1" t="shared" si="6"/>
        <v>10</v>
      </c>
      <c r="AK28" s="4">
        <f t="shared" si="2"/>
        <v>23</v>
      </c>
      <c r="AL28" s="4">
        <f t="shared" si="7"/>
        <v>0</v>
      </c>
      <c r="AM28" s="5"/>
      <c r="AO28" s="16"/>
      <c r="AP28" s="16"/>
      <c r="AQ28" s="23"/>
      <c r="AR28" s="23"/>
      <c r="AS28" s="24"/>
      <c r="AT28" s="16"/>
    </row>
    <row r="29" spans="1:46" ht="12.75">
      <c r="A29" s="1"/>
      <c r="B29" s="158"/>
      <c r="C29" s="158"/>
      <c r="D29" s="83" t="s">
        <v>48</v>
      </c>
      <c r="E29" s="87" t="s">
        <v>384</v>
      </c>
      <c r="F29" s="115">
        <v>126</v>
      </c>
      <c r="G29" s="18">
        <f t="shared" si="0"/>
        <v>7</v>
      </c>
      <c r="H29" s="161"/>
      <c r="I29" s="161"/>
      <c r="J29" s="156"/>
      <c r="K29" s="25"/>
      <c r="L29" s="19">
        <f t="shared" si="1"/>
        <v>24</v>
      </c>
      <c r="M29" s="17" t="str">
        <f ca="1" t="shared" si="3"/>
        <v>Lorena Lepej</v>
      </c>
      <c r="N29" s="17" t="str">
        <f ca="1" t="shared" si="4"/>
        <v>AD</v>
      </c>
      <c r="O29" s="77">
        <f ca="1" t="shared" si="5"/>
        <v>92</v>
      </c>
      <c r="P29" s="1"/>
      <c r="AH29" s="5"/>
      <c r="AI29" s="20">
        <v>24</v>
      </c>
      <c r="AJ29" s="21">
        <f ca="1" t="shared" si="6"/>
        <v>28</v>
      </c>
      <c r="AK29" s="4">
        <f t="shared" si="2"/>
        <v>24</v>
      </c>
      <c r="AL29" s="4">
        <f t="shared" si="7"/>
        <v>0</v>
      </c>
      <c r="AM29" s="5"/>
      <c r="AO29" s="16"/>
      <c r="AP29" s="16"/>
      <c r="AQ29" s="23"/>
      <c r="AR29" s="23"/>
      <c r="AS29" s="24"/>
      <c r="AT29" s="16"/>
    </row>
    <row r="30" spans="1:46" ht="12.75">
      <c r="A30" s="1"/>
      <c r="B30" s="157" t="s">
        <v>77</v>
      </c>
      <c r="C30" s="157" t="str">
        <f>Zapisnik!C19</f>
        <v>Mravci</v>
      </c>
      <c r="D30" s="83" t="s">
        <v>79</v>
      </c>
      <c r="E30" s="87" t="s">
        <v>385</v>
      </c>
      <c r="F30" s="115">
        <v>94</v>
      </c>
      <c r="G30" s="18">
        <f t="shared" si="0"/>
        <v>21</v>
      </c>
      <c r="H30" s="159">
        <f>G30+G31</f>
        <v>41</v>
      </c>
      <c r="I30" s="159">
        <f>RANK(H30,$H$6:$H$37,1)</f>
        <v>11</v>
      </c>
      <c r="J30" s="155">
        <f>17-I30</f>
        <v>6</v>
      </c>
      <c r="K30" s="25"/>
      <c r="L30" s="19">
        <f t="shared" si="1"/>
        <v>25</v>
      </c>
      <c r="M30" s="17" t="str">
        <f ca="1" t="shared" si="3"/>
        <v>Klara Ježek</v>
      </c>
      <c r="N30" s="17" t="str">
        <f ca="1" t="shared" si="4"/>
        <v>S</v>
      </c>
      <c r="O30" s="77">
        <f ca="1" t="shared" si="5"/>
        <v>91</v>
      </c>
      <c r="P30" s="1"/>
      <c r="AH30" s="5"/>
      <c r="AI30" s="20">
        <v>25</v>
      </c>
      <c r="AJ30" s="21">
        <f ca="1" t="shared" si="6"/>
        <v>18</v>
      </c>
      <c r="AK30" s="4">
        <f t="shared" si="2"/>
        <v>25</v>
      </c>
      <c r="AL30" s="4">
        <f t="shared" si="7"/>
        <v>0</v>
      </c>
      <c r="AM30" s="5"/>
      <c r="AO30" s="16"/>
      <c r="AP30" s="16"/>
      <c r="AQ30" s="23"/>
      <c r="AR30" s="23"/>
      <c r="AS30" s="24"/>
      <c r="AT30" s="16"/>
    </row>
    <row r="31" spans="1:46" ht="12.75">
      <c r="A31" s="1"/>
      <c r="B31" s="158"/>
      <c r="C31" s="158"/>
      <c r="D31" s="83" t="s">
        <v>80</v>
      </c>
      <c r="E31" s="87" t="s">
        <v>386</v>
      </c>
      <c r="F31" s="115">
        <v>94.01</v>
      </c>
      <c r="G31" s="18">
        <f t="shared" si="0"/>
        <v>20</v>
      </c>
      <c r="H31" s="161"/>
      <c r="I31" s="161"/>
      <c r="J31" s="156"/>
      <c r="K31" s="25"/>
      <c r="L31" s="19">
        <f t="shared" si="1"/>
        <v>26</v>
      </c>
      <c r="M31" s="17" t="str">
        <f ca="1" t="shared" si="3"/>
        <v>Laura Klapač</v>
      </c>
      <c r="N31" s="17" t="str">
        <f ca="1" t="shared" si="4"/>
        <v>C</v>
      </c>
      <c r="O31" s="77">
        <f ca="1" t="shared" si="5"/>
        <v>90.01</v>
      </c>
      <c r="P31" s="1"/>
      <c r="AH31" s="5"/>
      <c r="AI31" s="20">
        <v>26</v>
      </c>
      <c r="AJ31" s="21">
        <f ca="1" t="shared" si="6"/>
        <v>3</v>
      </c>
      <c r="AK31" s="4">
        <f t="shared" si="2"/>
        <v>26</v>
      </c>
      <c r="AL31" s="4">
        <f t="shared" si="7"/>
        <v>0</v>
      </c>
      <c r="AM31" s="5"/>
      <c r="AO31" s="16"/>
      <c r="AP31" s="16"/>
      <c r="AQ31" s="23"/>
      <c r="AR31" s="23"/>
      <c r="AS31" s="24"/>
      <c r="AT31" s="16"/>
    </row>
    <row r="32" spans="1:46" ht="12.75">
      <c r="A32" s="1"/>
      <c r="B32" s="157" t="s">
        <v>81</v>
      </c>
      <c r="C32" s="157" t="str">
        <f>Zapisnik!C20</f>
        <v>DV "Kesten"</v>
      </c>
      <c r="D32" s="83" t="s">
        <v>86</v>
      </c>
      <c r="E32" s="87"/>
      <c r="F32" s="115">
        <v>0</v>
      </c>
      <c r="G32" s="18">
        <f t="shared" si="0"/>
        <v>31</v>
      </c>
      <c r="H32" s="159">
        <f>G32+G33</f>
        <v>55</v>
      </c>
      <c r="I32" s="159">
        <f>RANK(H32,$H$6:$H$37,1)</f>
        <v>15</v>
      </c>
      <c r="J32" s="155">
        <f>17-I32</f>
        <v>2</v>
      </c>
      <c r="K32" s="25"/>
      <c r="L32" s="19">
        <f t="shared" si="1"/>
        <v>27</v>
      </c>
      <c r="M32" s="17" t="str">
        <f ca="1" t="shared" si="3"/>
        <v>Tena Merkaš</v>
      </c>
      <c r="N32" s="17" t="str">
        <f ca="1" t="shared" si="4"/>
        <v>AF</v>
      </c>
      <c r="O32" s="77">
        <f ca="1" t="shared" si="5"/>
        <v>90</v>
      </c>
      <c r="P32" s="1"/>
      <c r="AH32" s="5"/>
      <c r="AI32" s="20">
        <v>27</v>
      </c>
      <c r="AJ32" s="21">
        <f ca="1" t="shared" si="6"/>
        <v>30</v>
      </c>
      <c r="AK32" s="4">
        <f t="shared" si="2"/>
        <v>27</v>
      </c>
      <c r="AL32" s="4">
        <f t="shared" si="7"/>
        <v>0</v>
      </c>
      <c r="AM32" s="5"/>
      <c r="AO32" s="16"/>
      <c r="AP32" s="16"/>
      <c r="AQ32" s="23"/>
      <c r="AR32" s="23"/>
      <c r="AS32" s="24"/>
      <c r="AT32" s="16"/>
    </row>
    <row r="33" spans="1:46" ht="12.75">
      <c r="A33" s="1"/>
      <c r="B33" s="158"/>
      <c r="C33" s="158"/>
      <c r="D33" s="83" t="s">
        <v>87</v>
      </c>
      <c r="E33" s="87" t="s">
        <v>387</v>
      </c>
      <c r="F33" s="115">
        <v>92</v>
      </c>
      <c r="G33" s="18">
        <f t="shared" si="0"/>
        <v>24</v>
      </c>
      <c r="H33" s="161"/>
      <c r="I33" s="161"/>
      <c r="J33" s="156"/>
      <c r="K33" s="25"/>
      <c r="L33" s="19">
        <f t="shared" si="1"/>
        <v>28</v>
      </c>
      <c r="M33" s="17" t="str">
        <f ca="1" t="shared" si="3"/>
        <v>Morena Čičko</v>
      </c>
      <c r="N33" s="17" t="str">
        <f ca="1" t="shared" si="4"/>
        <v>I</v>
      </c>
      <c r="O33" s="77">
        <f ca="1" t="shared" si="5"/>
        <v>78</v>
      </c>
      <c r="P33" s="1"/>
      <c r="AH33" s="5"/>
      <c r="AI33" s="20">
        <v>28</v>
      </c>
      <c r="AJ33" s="21">
        <f ca="1" t="shared" si="6"/>
        <v>9</v>
      </c>
      <c r="AK33" s="4">
        <f t="shared" si="2"/>
        <v>28</v>
      </c>
      <c r="AL33" s="4">
        <f t="shared" si="7"/>
        <v>0</v>
      </c>
      <c r="AM33" s="5"/>
      <c r="AO33" s="16"/>
      <c r="AP33" s="16"/>
      <c r="AQ33" s="23"/>
      <c r="AR33" s="23"/>
      <c r="AS33" s="24"/>
      <c r="AT33" s="16"/>
    </row>
    <row r="34" spans="1:46" ht="12.75">
      <c r="A34" s="1"/>
      <c r="B34" s="157" t="s">
        <v>82</v>
      </c>
      <c r="C34" s="157" t="str">
        <f>Zapisnik!C21</f>
        <v>DV "Zipkica" 2</v>
      </c>
      <c r="D34" s="83" t="s">
        <v>88</v>
      </c>
      <c r="E34" s="87" t="s">
        <v>388</v>
      </c>
      <c r="F34" s="115">
        <v>130</v>
      </c>
      <c r="G34" s="18">
        <f t="shared" si="0"/>
        <v>5</v>
      </c>
      <c r="H34" s="159">
        <f>G34+G35</f>
        <v>32</v>
      </c>
      <c r="I34" s="159">
        <f>RANK(H34,$H$6:$H$37,1)</f>
        <v>7</v>
      </c>
      <c r="J34" s="155">
        <f>17-I34</f>
        <v>10</v>
      </c>
      <c r="K34" s="25"/>
      <c r="L34" s="19">
        <f t="shared" si="1"/>
        <v>29</v>
      </c>
      <c r="M34" s="17" t="str">
        <f ca="1" t="shared" si="3"/>
        <v>Tesa Hajdek</v>
      </c>
      <c r="N34" s="17" t="str">
        <f ca="1" t="shared" si="4"/>
        <v>T</v>
      </c>
      <c r="O34" s="77">
        <f ca="1" t="shared" si="5"/>
        <v>73</v>
      </c>
      <c r="P34" s="1"/>
      <c r="AH34" s="5"/>
      <c r="AI34" s="20">
        <v>29</v>
      </c>
      <c r="AJ34" s="21">
        <f ca="1" t="shared" si="6"/>
        <v>19</v>
      </c>
      <c r="AK34" s="4">
        <f t="shared" si="2"/>
        <v>29</v>
      </c>
      <c r="AL34" s="4">
        <f t="shared" si="7"/>
        <v>0</v>
      </c>
      <c r="AM34" s="5"/>
      <c r="AO34" s="16"/>
      <c r="AP34" s="16"/>
      <c r="AQ34" s="23"/>
      <c r="AR34" s="23"/>
      <c r="AS34" s="24"/>
      <c r="AT34" s="16"/>
    </row>
    <row r="35" spans="1:46" ht="12.75">
      <c r="A35" s="1"/>
      <c r="B35" s="158"/>
      <c r="C35" s="158"/>
      <c r="D35" s="83" t="s">
        <v>89</v>
      </c>
      <c r="E35" s="87" t="s">
        <v>389</v>
      </c>
      <c r="F35" s="115">
        <v>90</v>
      </c>
      <c r="G35" s="18">
        <f t="shared" si="0"/>
        <v>27</v>
      </c>
      <c r="H35" s="161"/>
      <c r="I35" s="161"/>
      <c r="J35" s="156"/>
      <c r="K35" s="25"/>
      <c r="L35" s="19">
        <f t="shared" si="1"/>
        <v>30</v>
      </c>
      <c r="M35" s="17" t="str">
        <f ca="1" t="shared" si="3"/>
        <v>Dorotea Kos</v>
      </c>
      <c r="N35" s="17" t="str">
        <f ca="1" t="shared" si="4"/>
        <v>R</v>
      </c>
      <c r="O35" s="77">
        <f ca="1" t="shared" si="5"/>
        <v>67</v>
      </c>
      <c r="P35" s="1"/>
      <c r="AH35" s="5"/>
      <c r="AI35" s="20">
        <v>30</v>
      </c>
      <c r="AJ35" s="21">
        <f ca="1" t="shared" si="6"/>
        <v>17</v>
      </c>
      <c r="AK35" s="4">
        <f t="shared" si="2"/>
        <v>30</v>
      </c>
      <c r="AL35" s="4">
        <f t="shared" si="7"/>
        <v>0</v>
      </c>
      <c r="AM35" s="5"/>
      <c r="AO35" s="16"/>
      <c r="AP35" s="16"/>
      <c r="AQ35" s="23"/>
      <c r="AR35" s="23"/>
      <c r="AS35" s="24"/>
      <c r="AT35" s="16"/>
    </row>
    <row r="36" spans="1:46" ht="12.75">
      <c r="A36" s="1"/>
      <c r="B36" s="157" t="s">
        <v>95</v>
      </c>
      <c r="C36" s="157" t="str">
        <f>Zapisnik!C22</f>
        <v>DVJ "Zipkica"</v>
      </c>
      <c r="D36" s="83" t="s">
        <v>97</v>
      </c>
      <c r="E36" s="87" t="s">
        <v>390</v>
      </c>
      <c r="F36" s="115">
        <v>135</v>
      </c>
      <c r="G36" s="18">
        <f t="shared" si="0"/>
        <v>3</v>
      </c>
      <c r="H36" s="159">
        <f>G36+G37</f>
        <v>6</v>
      </c>
      <c r="I36" s="159">
        <f>RANK(H36,$H$6:$H$37,1)</f>
        <v>1</v>
      </c>
      <c r="J36" s="155">
        <f>17-I36</f>
        <v>16</v>
      </c>
      <c r="K36" s="25"/>
      <c r="L36" s="19">
        <f t="shared" si="1"/>
        <v>31</v>
      </c>
      <c r="M36" s="17">
        <f ca="1" t="shared" si="3"/>
        <v>0</v>
      </c>
      <c r="N36" s="17" t="str">
        <f ca="1" t="shared" si="4"/>
        <v>H</v>
      </c>
      <c r="O36" s="77">
        <f ca="1" t="shared" si="5"/>
        <v>0</v>
      </c>
      <c r="P36" s="1"/>
      <c r="AH36" s="5"/>
      <c r="AI36" s="20">
        <v>31</v>
      </c>
      <c r="AJ36" s="21">
        <f ca="1" t="shared" si="6"/>
        <v>8</v>
      </c>
      <c r="AK36" s="4">
        <f t="shared" si="2"/>
        <v>31</v>
      </c>
      <c r="AL36" s="4">
        <f t="shared" si="7"/>
        <v>0</v>
      </c>
      <c r="AM36" s="5"/>
      <c r="AO36" s="16"/>
      <c r="AP36" s="16"/>
      <c r="AQ36" s="23"/>
      <c r="AR36" s="23"/>
      <c r="AS36" s="24"/>
      <c r="AT36" s="16"/>
    </row>
    <row r="37" spans="1:46" ht="12.75">
      <c r="A37" s="1"/>
      <c r="B37" s="158"/>
      <c r="C37" s="158"/>
      <c r="D37" s="83" t="s">
        <v>98</v>
      </c>
      <c r="E37" s="87" t="s">
        <v>391</v>
      </c>
      <c r="F37" s="115">
        <v>135</v>
      </c>
      <c r="G37" s="18">
        <f t="shared" si="0"/>
        <v>3</v>
      </c>
      <c r="H37" s="161"/>
      <c r="I37" s="161"/>
      <c r="J37" s="156"/>
      <c r="K37" s="25"/>
      <c r="L37" s="19">
        <f t="shared" si="1"/>
        <v>31</v>
      </c>
      <c r="M37" s="17">
        <f ca="1" t="shared" si="3"/>
        <v>0</v>
      </c>
      <c r="N37" s="17" t="str">
        <f ca="1" t="shared" si="4"/>
        <v>AC</v>
      </c>
      <c r="O37" s="77">
        <f ca="1" t="shared" si="5"/>
        <v>0</v>
      </c>
      <c r="P37" s="1"/>
      <c r="AH37" s="5"/>
      <c r="AI37" s="20">
        <v>32</v>
      </c>
      <c r="AJ37" s="21">
        <f ca="1" t="shared" si="6"/>
        <v>27</v>
      </c>
      <c r="AK37" s="4">
        <f t="shared" si="2"/>
        <v>31</v>
      </c>
      <c r="AL37" s="4">
        <f t="shared" si="7"/>
        <v>1</v>
      </c>
      <c r="AM37" s="5"/>
      <c r="AO37" s="16"/>
      <c r="AP37" s="16"/>
      <c r="AQ37" s="23"/>
      <c r="AR37" s="23"/>
      <c r="AS37" s="24"/>
      <c r="AT37" s="16"/>
    </row>
    <row r="38" spans="1:46" ht="12.75">
      <c r="A38" s="1"/>
      <c r="B38" s="1"/>
      <c r="C38" s="1"/>
      <c r="D38" s="1"/>
      <c r="E38" s="1"/>
      <c r="F38" s="1"/>
      <c r="G38" s="2"/>
      <c r="H38" s="1"/>
      <c r="I38" s="1"/>
      <c r="J38" s="1"/>
      <c r="K38" s="1"/>
      <c r="L38" s="1"/>
      <c r="M38" s="1"/>
      <c r="N38" s="1"/>
      <c r="O38" s="1"/>
      <c r="P38" s="1"/>
      <c r="AJ38" s="21"/>
      <c r="AO38" s="16"/>
      <c r="AP38" s="16"/>
      <c r="AQ38" s="16"/>
      <c r="AR38" s="16"/>
      <c r="AS38" s="16"/>
      <c r="AT38" s="16"/>
    </row>
  </sheetData>
  <sheetProtection/>
  <mergeCells count="81">
    <mergeCell ref="J36:J37"/>
    <mergeCell ref="B36:B37"/>
    <mergeCell ref="C36:C37"/>
    <mergeCell ref="H36:H37"/>
    <mergeCell ref="I36:I37"/>
    <mergeCell ref="B30:B31"/>
    <mergeCell ref="C30:C31"/>
    <mergeCell ref="H30:H31"/>
    <mergeCell ref="I30:I31"/>
    <mergeCell ref="B32:B33"/>
    <mergeCell ref="B28:B29"/>
    <mergeCell ref="C28:C29"/>
    <mergeCell ref="H28:H29"/>
    <mergeCell ref="I28:I29"/>
    <mergeCell ref="B26:B27"/>
    <mergeCell ref="C26:C27"/>
    <mergeCell ref="H26:H27"/>
    <mergeCell ref="I26:I27"/>
    <mergeCell ref="B24:B25"/>
    <mergeCell ref="C24:C25"/>
    <mergeCell ref="H24:H25"/>
    <mergeCell ref="I24:I25"/>
    <mergeCell ref="B22:B23"/>
    <mergeCell ref="C22:C23"/>
    <mergeCell ref="H22:H23"/>
    <mergeCell ref="I22:I23"/>
    <mergeCell ref="B20:B21"/>
    <mergeCell ref="C20:C21"/>
    <mergeCell ref="H20:H21"/>
    <mergeCell ref="I20:I21"/>
    <mergeCell ref="B18:B19"/>
    <mergeCell ref="C18:C19"/>
    <mergeCell ref="H18:H19"/>
    <mergeCell ref="I18:I19"/>
    <mergeCell ref="B16:B17"/>
    <mergeCell ref="C16:C17"/>
    <mergeCell ref="H16:H17"/>
    <mergeCell ref="I16:I17"/>
    <mergeCell ref="B14:B15"/>
    <mergeCell ref="C14:C15"/>
    <mergeCell ref="H14:H15"/>
    <mergeCell ref="I14:I15"/>
    <mergeCell ref="B12:B13"/>
    <mergeCell ref="C12:C13"/>
    <mergeCell ref="H12:H13"/>
    <mergeCell ref="I12:I13"/>
    <mergeCell ref="B10:B11"/>
    <mergeCell ref="C10:C11"/>
    <mergeCell ref="H10:H11"/>
    <mergeCell ref="I10:I11"/>
    <mergeCell ref="B8:B9"/>
    <mergeCell ref="C8:C9"/>
    <mergeCell ref="H8:H9"/>
    <mergeCell ref="I8:I9"/>
    <mergeCell ref="B6:B7"/>
    <mergeCell ref="C6:C7"/>
    <mergeCell ref="H6:H7"/>
    <mergeCell ref="I6:I7"/>
    <mergeCell ref="C3:I3"/>
    <mergeCell ref="J28:J29"/>
    <mergeCell ref="J14:J15"/>
    <mergeCell ref="J16:J17"/>
    <mergeCell ref="J18:J19"/>
    <mergeCell ref="J20:J21"/>
    <mergeCell ref="J22:J23"/>
    <mergeCell ref="J24:J25"/>
    <mergeCell ref="J26:J27"/>
    <mergeCell ref="J6:J7"/>
    <mergeCell ref="J8:J9"/>
    <mergeCell ref="J10:J11"/>
    <mergeCell ref="J12:J13"/>
    <mergeCell ref="J32:J33"/>
    <mergeCell ref="J30:J31"/>
    <mergeCell ref="J34:J35"/>
    <mergeCell ref="C32:C33"/>
    <mergeCell ref="H32:H33"/>
    <mergeCell ref="I32:I33"/>
    <mergeCell ref="B34:B35"/>
    <mergeCell ref="C34:C35"/>
    <mergeCell ref="H34:H35"/>
    <mergeCell ref="I34:I35"/>
  </mergeCells>
  <printOptions/>
  <pageMargins left="0.3937007874015748" right="0.3937007874015748" top="0.7874015748031497" bottom="0.3937007874015748" header="0.3937007874015748" footer="0.5118110236220472"/>
  <pageSetup fitToHeight="107" horizontalDpi="600" verticalDpi="600" orientation="landscape" paperSize="9" scale="98" r:id="rId1"/>
  <headerFooter alignWithMargins="0">
    <oddHeader>&amp;LZabok&amp;C14. OLIMPIJADA DJEČJIH VRTIĆA&amp;R09.05.2015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3"/>
  <sheetViews>
    <sheetView view="pageBreakPreview" zoomScaleNormal="130" zoomScaleSheetLayoutView="100" zoomScalePageLayoutView="0" workbookViewId="0" topLeftCell="A1">
      <selection activeCell="P14" sqref="P14"/>
    </sheetView>
  </sheetViews>
  <sheetFormatPr defaultColWidth="9.140625" defaultRowHeight="12.75"/>
  <cols>
    <col min="1" max="1" width="4.28125" style="22" customWidth="1"/>
    <col min="2" max="2" width="21.7109375" style="22" customWidth="1"/>
    <col min="3" max="5" width="3.421875" style="22" customWidth="1"/>
    <col min="6" max="6" width="25.00390625" style="22" customWidth="1"/>
    <col min="7" max="7" width="4.7109375" style="22" customWidth="1"/>
    <col min="8" max="8" width="3.28125" style="22" customWidth="1"/>
    <col min="9" max="9" width="3.421875" style="22" customWidth="1"/>
    <col min="10" max="10" width="24.57421875" style="22" customWidth="1"/>
    <col min="11" max="11" width="4.421875" style="22" customWidth="1"/>
    <col min="12" max="12" width="3.7109375" style="22" customWidth="1"/>
    <col min="13" max="13" width="2.140625" style="22" customWidth="1"/>
    <col min="14" max="14" width="3.140625" style="22" customWidth="1"/>
    <col min="15" max="15" width="24.140625" style="22" customWidth="1"/>
    <col min="16" max="16" width="3.57421875" style="22" customWidth="1"/>
    <col min="17" max="17" width="6.57421875" style="22" customWidth="1"/>
    <col min="18" max="18" width="4.7109375" style="22" customWidth="1"/>
    <col min="19" max="19" width="4.421875" style="22" customWidth="1"/>
    <col min="20" max="20" width="4.7109375" style="22" customWidth="1"/>
    <col min="21" max="47" width="9.140625" style="22" customWidth="1"/>
    <col min="48" max="48" width="10.57421875" style="22" customWidth="1"/>
    <col min="49" max="16384" width="9.140625" style="22" customWidth="1"/>
  </cols>
  <sheetData>
    <row r="1" spans="1:20" ht="13.5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24" customHeight="1" thickBot="1" thickTop="1">
      <c r="A2" s="35"/>
      <c r="B2" s="162" t="s">
        <v>64</v>
      </c>
      <c r="C2" s="187"/>
      <c r="D2" s="187"/>
      <c r="E2" s="187"/>
      <c r="F2" s="163"/>
      <c r="G2" s="163"/>
      <c r="H2" s="163"/>
      <c r="I2" s="163"/>
      <c r="J2" s="164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4.25" thickBot="1" thickTop="1">
      <c r="A3" s="35"/>
      <c r="B3" s="44"/>
      <c r="C3" s="44"/>
      <c r="D3" s="44"/>
      <c r="E3" s="44"/>
      <c r="F3" s="45"/>
      <c r="G3" s="45"/>
      <c r="H3" s="45"/>
      <c r="I3" s="4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14.25" thickBot="1" thickTop="1">
      <c r="A4" s="42"/>
      <c r="B4" s="82" t="s">
        <v>92</v>
      </c>
      <c r="C4" s="82">
        <v>1</v>
      </c>
      <c r="D4" s="42"/>
      <c r="E4" s="42"/>
      <c r="F4" s="62" t="s">
        <v>69</v>
      </c>
      <c r="G4" s="42"/>
      <c r="H4" s="42"/>
      <c r="I4" s="42"/>
      <c r="J4" s="42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ht="14.25" thickBot="1" thickTop="1">
      <c r="A5" s="42"/>
      <c r="B5" s="82" t="s">
        <v>70</v>
      </c>
      <c r="C5" s="82"/>
      <c r="D5" s="47"/>
      <c r="E5" s="49"/>
      <c r="F5" s="200" t="str">
        <f>IF(C4&gt;C5,B4,IF(C4&lt;C5,B5," "))</f>
        <v>DV "Cvrkutić" </v>
      </c>
      <c r="G5" s="198">
        <v>0</v>
      </c>
      <c r="H5" s="42"/>
      <c r="I5" s="42"/>
      <c r="J5" s="42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ht="14.25" thickBot="1" thickTop="1">
      <c r="A6" s="42"/>
      <c r="B6" s="116"/>
      <c r="C6" s="116"/>
      <c r="D6" s="42"/>
      <c r="E6" s="42"/>
      <c r="F6" s="194"/>
      <c r="G6" s="199"/>
      <c r="H6" s="42"/>
      <c r="I6" s="42"/>
      <c r="J6" s="42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14.25" thickBot="1" thickTop="1">
      <c r="A7" s="42"/>
      <c r="B7" s="117"/>
      <c r="C7" s="117"/>
      <c r="D7" s="42"/>
      <c r="E7" s="48"/>
      <c r="F7" s="193" t="str">
        <f>IF(C8&gt;C9,B8,IF(C9&gt;C8,B9," "))</f>
        <v>DV "Maslačak"</v>
      </c>
      <c r="G7" s="198">
        <v>2</v>
      </c>
      <c r="H7" s="209"/>
      <c r="I7" s="42"/>
      <c r="J7" s="62" t="s">
        <v>68</v>
      </c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ht="14.25" thickBot="1" thickTop="1">
      <c r="A8" s="42"/>
      <c r="B8" s="63" t="s">
        <v>12</v>
      </c>
      <c r="C8" s="63">
        <v>4</v>
      </c>
      <c r="D8" s="46"/>
      <c r="E8" s="42"/>
      <c r="F8" s="194"/>
      <c r="G8" s="199"/>
      <c r="H8" s="210"/>
      <c r="I8" s="57"/>
      <c r="J8" s="42"/>
      <c r="K8" s="35"/>
      <c r="L8" s="35"/>
      <c r="M8" s="35"/>
      <c r="N8" s="35"/>
      <c r="O8" s="62" t="s">
        <v>67</v>
      </c>
      <c r="P8" s="35"/>
      <c r="Q8" s="35"/>
      <c r="R8" s="35"/>
      <c r="S8" s="35"/>
      <c r="T8" s="35"/>
    </row>
    <row r="9" spans="1:20" ht="14.25" thickBot="1" thickTop="1">
      <c r="A9" s="42"/>
      <c r="B9" s="63" t="s">
        <v>8</v>
      </c>
      <c r="C9" s="63">
        <v>2</v>
      </c>
      <c r="D9" s="42"/>
      <c r="E9" s="42"/>
      <c r="F9" s="42"/>
      <c r="G9" s="42"/>
      <c r="H9" s="51"/>
      <c r="I9" s="57"/>
      <c r="J9" s="193" t="str">
        <f>IF(G5&gt;G7,F5,IF(G7&gt;G5,F7," "))</f>
        <v>DV "Maslačak"</v>
      </c>
      <c r="K9" s="198">
        <v>0</v>
      </c>
      <c r="L9" s="42"/>
      <c r="M9" s="35"/>
      <c r="N9" s="35"/>
      <c r="O9" s="35"/>
      <c r="P9" s="35"/>
      <c r="Q9" s="35"/>
      <c r="R9" s="35"/>
      <c r="S9" s="35"/>
      <c r="T9" s="35"/>
    </row>
    <row r="10" spans="1:20" ht="14.25" thickBot="1" thickTop="1">
      <c r="A10" s="42"/>
      <c r="B10" s="116"/>
      <c r="C10" s="116"/>
      <c r="D10" s="42"/>
      <c r="E10" s="42"/>
      <c r="F10" s="42"/>
      <c r="G10" s="42"/>
      <c r="H10" s="42"/>
      <c r="I10" s="55"/>
      <c r="J10" s="194"/>
      <c r="K10" s="199"/>
      <c r="L10" s="42"/>
      <c r="M10" s="35"/>
      <c r="N10" s="35"/>
      <c r="O10" s="193" t="str">
        <f>IF(K9&gt;K11,J9,IF(K11&gt;K9,J11," "))</f>
        <v>DV "Gustav Krklec" </v>
      </c>
      <c r="P10" s="198">
        <v>1</v>
      </c>
      <c r="Q10" s="35"/>
      <c r="R10" s="35"/>
      <c r="S10" s="35"/>
      <c r="T10" s="35"/>
    </row>
    <row r="11" spans="1:20" ht="14.25" thickBot="1" thickTop="1">
      <c r="A11" s="42"/>
      <c r="B11" s="63" t="s">
        <v>84</v>
      </c>
      <c r="C11" s="63">
        <v>6</v>
      </c>
      <c r="D11" s="42"/>
      <c r="E11" s="42"/>
      <c r="F11" s="42"/>
      <c r="G11" s="42"/>
      <c r="H11" s="52"/>
      <c r="I11" s="56"/>
      <c r="J11" s="193" t="str">
        <f>IF(G12&gt;G14,F12,IF(G14&gt;G12,F14," "))</f>
        <v>DV "Gustav Krklec" </v>
      </c>
      <c r="K11" s="198">
        <v>2</v>
      </c>
      <c r="L11" s="201"/>
      <c r="M11" s="61"/>
      <c r="N11" s="47"/>
      <c r="O11" s="203"/>
      <c r="P11" s="204"/>
      <c r="Q11" s="35"/>
      <c r="R11" s="35"/>
      <c r="S11" s="35"/>
      <c r="T11" s="35"/>
    </row>
    <row r="12" spans="1:20" ht="14.25" thickBot="1" thickTop="1">
      <c r="A12" s="42"/>
      <c r="B12" s="63" t="s">
        <v>83</v>
      </c>
      <c r="C12" s="63">
        <v>0</v>
      </c>
      <c r="D12" s="47"/>
      <c r="E12" s="49"/>
      <c r="F12" s="193" t="str">
        <f>IF(C11&gt;C12,B11,IF(C12&gt;C11,B12," "))</f>
        <v>DV "Gustav Krklec" </v>
      </c>
      <c r="G12" s="198">
        <v>4</v>
      </c>
      <c r="H12" s="53"/>
      <c r="I12" s="42"/>
      <c r="J12" s="194"/>
      <c r="K12" s="199"/>
      <c r="L12" s="202"/>
      <c r="M12" s="42"/>
      <c r="N12" s="51"/>
      <c r="O12" s="193" t="str">
        <f>IF(K23&gt;K25,J23,IF(K25&gt;K23,J25," "))</f>
        <v>DV "Zipkica" 2</v>
      </c>
      <c r="P12" s="198">
        <v>2</v>
      </c>
      <c r="Q12" s="35"/>
      <c r="R12" s="35"/>
      <c r="S12" s="35"/>
      <c r="T12" s="35"/>
    </row>
    <row r="13" spans="1:20" ht="14.25" thickBot="1" thickTop="1">
      <c r="A13" s="42"/>
      <c r="B13" s="116"/>
      <c r="C13" s="116"/>
      <c r="D13" s="42"/>
      <c r="E13" s="42"/>
      <c r="F13" s="194"/>
      <c r="G13" s="199"/>
      <c r="H13" s="54"/>
      <c r="I13" s="42"/>
      <c r="J13" s="42"/>
      <c r="K13" s="35"/>
      <c r="L13" s="35"/>
      <c r="M13" s="60"/>
      <c r="N13" s="47"/>
      <c r="O13" s="194"/>
      <c r="P13" s="199"/>
      <c r="Q13" s="35"/>
      <c r="R13" s="35"/>
      <c r="S13" s="35"/>
      <c r="T13" s="35"/>
    </row>
    <row r="14" spans="1:48" ht="14.25" thickBot="1" thickTop="1">
      <c r="A14" s="42"/>
      <c r="B14" s="116"/>
      <c r="C14" s="116"/>
      <c r="D14" s="42"/>
      <c r="E14" s="48"/>
      <c r="F14" s="193" t="str">
        <f>IF(C15&gt;C16,B15,IF(C16&gt;C15,B16," "))</f>
        <v>DV "Rožica"</v>
      </c>
      <c r="G14" s="198">
        <v>1</v>
      </c>
      <c r="H14" s="42"/>
      <c r="I14" s="42"/>
      <c r="J14" s="42"/>
      <c r="K14" s="35"/>
      <c r="L14" s="35"/>
      <c r="M14" s="59"/>
      <c r="N14" s="42"/>
      <c r="O14" s="35"/>
      <c r="P14" s="35"/>
      <c r="Q14" s="35"/>
      <c r="R14" s="35"/>
      <c r="S14" s="35"/>
      <c r="T14" s="35"/>
      <c r="AU14" s="72" t="s">
        <v>70</v>
      </c>
      <c r="AV14" s="72" t="s">
        <v>70</v>
      </c>
    </row>
    <row r="15" spans="1:50" ht="14.25" thickBot="1" thickTop="1">
      <c r="A15" s="42"/>
      <c r="B15" s="63" t="s">
        <v>93</v>
      </c>
      <c r="C15" s="63">
        <v>3</v>
      </c>
      <c r="D15" s="46"/>
      <c r="E15" s="42"/>
      <c r="F15" s="194"/>
      <c r="G15" s="199"/>
      <c r="H15" s="42"/>
      <c r="I15" s="42"/>
      <c r="J15" s="62" t="s">
        <v>66</v>
      </c>
      <c r="K15" s="35"/>
      <c r="L15" s="35"/>
      <c r="M15" s="59"/>
      <c r="N15" s="67">
        <v>1</v>
      </c>
      <c r="O15" s="195" t="str">
        <f>IF(P10&gt;P12,O10,IF(P12&gt;P10,O12," "))</f>
        <v>DV "Zipkica" 2</v>
      </c>
      <c r="P15" s="196"/>
      <c r="Q15" s="197"/>
      <c r="R15" s="79"/>
      <c r="S15" s="79"/>
      <c r="T15" s="35"/>
      <c r="AV15" s="73" t="str">
        <f>Zapisnik!C7</f>
        <v>DV "Maslačak"</v>
      </c>
      <c r="AX15" s="22">
        <f ca="1">17-(INDIRECT("n"&amp;(14+MATCH(AV15,$O$15:$O$30,0))))</f>
        <v>13</v>
      </c>
    </row>
    <row r="16" spans="1:50" ht="14.25" thickBot="1" thickTop="1">
      <c r="A16" s="42"/>
      <c r="B16" s="63" t="s">
        <v>94</v>
      </c>
      <c r="C16" s="63">
        <v>2</v>
      </c>
      <c r="D16" s="42"/>
      <c r="E16" s="42"/>
      <c r="F16" s="42"/>
      <c r="G16" s="42"/>
      <c r="H16" s="42"/>
      <c r="I16" s="42"/>
      <c r="J16" s="200" t="str">
        <f>IF(K9&lt;K11,J9,IF(K11&lt;K9,J11," "))</f>
        <v>DV "Maslačak"</v>
      </c>
      <c r="K16" s="198">
        <v>1</v>
      </c>
      <c r="L16" s="35"/>
      <c r="M16" s="59"/>
      <c r="N16" s="67">
        <v>2</v>
      </c>
      <c r="O16" s="195" t="str">
        <f>IF(P10&lt;P12,O10,IF(P12&lt;P10,O12," "))</f>
        <v>DV "Gustav Krklec" </v>
      </c>
      <c r="P16" s="196"/>
      <c r="Q16" s="197"/>
      <c r="R16" s="79"/>
      <c r="S16" s="79"/>
      <c r="T16" s="35"/>
      <c r="AV16" s="73" t="str">
        <f>Zapisnik!C8</f>
        <v>DV "Pušlek"</v>
      </c>
      <c r="AX16" s="22">
        <f aca="true" ca="1" t="shared" si="0" ref="AX16:AX30">17-(INDIRECT("n"&amp;(14+MATCH(AV16,$O$15:$O$30,0))))</f>
        <v>8</v>
      </c>
    </row>
    <row r="17" spans="1:50" ht="14.25" thickBot="1" thickTop="1">
      <c r="A17" s="42"/>
      <c r="B17" s="116"/>
      <c r="C17" s="116"/>
      <c r="D17" s="42"/>
      <c r="E17" s="42"/>
      <c r="F17" s="58"/>
      <c r="G17" s="42"/>
      <c r="H17" s="42"/>
      <c r="I17" s="42"/>
      <c r="J17" s="194"/>
      <c r="K17" s="199"/>
      <c r="L17" s="35"/>
      <c r="M17" s="59"/>
      <c r="N17" s="67">
        <v>3</v>
      </c>
      <c r="O17" s="195" t="str">
        <f>IF(K16&gt;K18,J16,IF(K18&gt;K16,J18," "))</f>
        <v>DV "Zagorske Pčelice"</v>
      </c>
      <c r="P17" s="196"/>
      <c r="Q17" s="197"/>
      <c r="R17" s="79"/>
      <c r="S17" s="79"/>
      <c r="T17" s="35"/>
      <c r="AV17" s="73" t="str">
        <f>Zapisnik!C9</f>
        <v>DV "Bubamara"</v>
      </c>
      <c r="AX17" s="22">
        <f ca="1" t="shared" si="0"/>
        <v>7</v>
      </c>
    </row>
    <row r="18" spans="1:50" ht="14.25" thickBot="1" thickTop="1">
      <c r="A18" s="42"/>
      <c r="B18" s="63" t="s">
        <v>23</v>
      </c>
      <c r="C18" s="121">
        <v>6</v>
      </c>
      <c r="D18" s="42"/>
      <c r="E18" s="42"/>
      <c r="F18" s="42"/>
      <c r="G18" s="42"/>
      <c r="H18" s="42"/>
      <c r="I18" s="42"/>
      <c r="J18" s="193" t="str">
        <f>IF(K23&lt;K25,J23,IF(K25&lt;K23,J25," "))</f>
        <v>DV "Zagorske Pčelice"</v>
      </c>
      <c r="K18" s="198">
        <v>2</v>
      </c>
      <c r="L18" s="35"/>
      <c r="M18" s="59"/>
      <c r="N18" s="67">
        <v>4</v>
      </c>
      <c r="O18" s="195" t="str">
        <f>IF(K16&lt;K18,J16,IF(K18&lt;K16,J18," "))</f>
        <v>DV "Maslačak"</v>
      </c>
      <c r="P18" s="196"/>
      <c r="Q18" s="197"/>
      <c r="R18" s="79"/>
      <c r="S18" s="79"/>
      <c r="T18" s="35"/>
      <c r="AV18" s="73" t="str">
        <f>Zapisnik!C10</f>
        <v>DV "Zagorske Pčelice"</v>
      </c>
      <c r="AX18" s="22">
        <f ca="1" t="shared" si="0"/>
        <v>14</v>
      </c>
    </row>
    <row r="19" spans="1:50" ht="14.25" thickBot="1" thickTop="1">
      <c r="A19" s="42"/>
      <c r="B19" s="63" t="s">
        <v>76</v>
      </c>
      <c r="C19" s="63">
        <v>0</v>
      </c>
      <c r="D19" s="47"/>
      <c r="E19" s="49"/>
      <c r="F19" s="193" t="str">
        <f>IF(C18&gt;C19,B18,IF(C19&gt;C18,B19," "))</f>
        <v>DV "Bedekovčina"</v>
      </c>
      <c r="G19" s="198">
        <v>0</v>
      </c>
      <c r="H19" s="42"/>
      <c r="I19" s="42"/>
      <c r="J19" s="194"/>
      <c r="K19" s="199"/>
      <c r="L19" s="35"/>
      <c r="M19" s="59"/>
      <c r="N19" s="67">
        <v>7</v>
      </c>
      <c r="O19" s="195" t="str">
        <f>IF(G5&lt;G7,F5,IF(G7&lt;G5,F7," "))</f>
        <v>DV "Cvrkutić" </v>
      </c>
      <c r="P19" s="196"/>
      <c r="Q19" s="197"/>
      <c r="R19" s="79">
        <v>0</v>
      </c>
      <c r="S19" s="79">
        <v>2</v>
      </c>
      <c r="T19" s="35"/>
      <c r="AV19" s="73" t="str">
        <f>Zapisnik!C11</f>
        <v>DV "Cvrkutić" </v>
      </c>
      <c r="AX19" s="22">
        <f ca="1" t="shared" si="0"/>
        <v>10</v>
      </c>
    </row>
    <row r="20" spans="1:50" ht="14.25" thickBot="1" thickTop="1">
      <c r="A20" s="42"/>
      <c r="B20" s="116"/>
      <c r="C20" s="116"/>
      <c r="D20" s="42"/>
      <c r="E20" s="42"/>
      <c r="F20" s="194"/>
      <c r="G20" s="199"/>
      <c r="H20" s="64"/>
      <c r="I20" s="42"/>
      <c r="J20" s="42"/>
      <c r="K20" s="35"/>
      <c r="L20" s="35"/>
      <c r="M20" s="59"/>
      <c r="N20" s="67">
        <v>6</v>
      </c>
      <c r="O20" s="195" t="str">
        <f>IF(G12&lt;G14,F12,IF(G14&lt;G12,F14," "))</f>
        <v>DV "Rožica"</v>
      </c>
      <c r="P20" s="196"/>
      <c r="Q20" s="197"/>
      <c r="R20" s="79">
        <v>4</v>
      </c>
      <c r="S20" s="79">
        <v>6</v>
      </c>
      <c r="T20" s="35"/>
      <c r="AV20" s="73" t="str">
        <f>Zapisnik!C12</f>
        <v>DV "Bedekovčina"</v>
      </c>
      <c r="AX20" s="22">
        <f ca="1" t="shared" si="0"/>
        <v>12</v>
      </c>
    </row>
    <row r="21" spans="1:50" ht="14.25" thickBot="1" thickTop="1">
      <c r="A21" s="42"/>
      <c r="B21" s="116"/>
      <c r="C21" s="116"/>
      <c r="D21" s="42"/>
      <c r="E21" s="48"/>
      <c r="F21" s="193" t="str">
        <f>IF(C22&gt;C23,B22,IF(C23&gt;C22,B23," "))</f>
        <v>DV "Zipkica" 2</v>
      </c>
      <c r="G21" s="198">
        <v>1</v>
      </c>
      <c r="H21" s="50"/>
      <c r="I21" s="57"/>
      <c r="J21" s="42"/>
      <c r="K21" s="35"/>
      <c r="L21" s="35"/>
      <c r="M21" s="59"/>
      <c r="N21" s="67">
        <v>5</v>
      </c>
      <c r="O21" s="195" t="str">
        <f>IF(G19&lt;G21,F19,IF(G21&lt;G19,F21," "))</f>
        <v>DV "Bedekovčina"</v>
      </c>
      <c r="P21" s="196"/>
      <c r="Q21" s="197"/>
      <c r="R21" s="79">
        <v>6</v>
      </c>
      <c r="S21" s="79">
        <v>1</v>
      </c>
      <c r="T21" s="35"/>
      <c r="AV21" s="73" t="str">
        <f>Zapisnik!C13</f>
        <v>DV "Gustav Krklec" </v>
      </c>
      <c r="AX21" s="22">
        <f ca="1" t="shared" si="0"/>
        <v>15</v>
      </c>
    </row>
    <row r="22" spans="1:50" ht="14.25" thickBot="1" thickTop="1">
      <c r="A22" s="42"/>
      <c r="B22" s="63" t="s">
        <v>46</v>
      </c>
      <c r="C22" s="63">
        <v>0</v>
      </c>
      <c r="D22" s="46"/>
      <c r="E22" s="42"/>
      <c r="F22" s="194"/>
      <c r="G22" s="199"/>
      <c r="H22" s="51"/>
      <c r="I22" s="57"/>
      <c r="J22" s="42"/>
      <c r="K22" s="35"/>
      <c r="L22" s="35"/>
      <c r="M22" s="59"/>
      <c r="N22" s="67">
        <v>8</v>
      </c>
      <c r="O22" s="195" t="str">
        <f>IF(G26&lt;G28,F26,IF(G28&lt;G26,F28," "))</f>
        <v>DVJ "Zipkica"</v>
      </c>
      <c r="P22" s="196"/>
      <c r="Q22" s="197"/>
      <c r="R22" s="79">
        <v>0</v>
      </c>
      <c r="S22" s="79">
        <v>4</v>
      </c>
      <c r="T22" s="35"/>
      <c r="AV22" s="73" t="str">
        <f>Zapisnik!C14</f>
        <v>DV "Naša radost" </v>
      </c>
      <c r="AX22" s="22">
        <f ca="1" t="shared" si="0"/>
        <v>6</v>
      </c>
    </row>
    <row r="23" spans="1:50" ht="14.25" thickBot="1" thickTop="1">
      <c r="A23" s="42"/>
      <c r="B23" s="63" t="s">
        <v>85</v>
      </c>
      <c r="C23" s="63">
        <v>10</v>
      </c>
      <c r="D23" s="42"/>
      <c r="E23" s="42"/>
      <c r="F23" s="42"/>
      <c r="G23" s="42"/>
      <c r="H23" s="42"/>
      <c r="I23" s="66"/>
      <c r="J23" s="193" t="str">
        <f>IF(G19&gt;G21,F19,IF(G21&gt;G19,F21," "))</f>
        <v>DV "Zipkica" 2</v>
      </c>
      <c r="K23" s="198">
        <v>2</v>
      </c>
      <c r="L23" s="42"/>
      <c r="M23" s="59"/>
      <c r="N23" s="67"/>
      <c r="O23" s="195" t="str">
        <f>IF(C4&lt;C5,B4,IF(C5&lt;C4,B5," "))</f>
        <v>  </v>
      </c>
      <c r="P23" s="205"/>
      <c r="Q23" s="206"/>
      <c r="R23" s="79"/>
      <c r="S23" s="79"/>
      <c r="T23" s="35"/>
      <c r="AV23" s="73" t="str">
        <f>Zapisnik!C15</f>
        <v>DV "Rožica"</v>
      </c>
      <c r="AX23" s="22">
        <f ca="1" t="shared" si="0"/>
        <v>11</v>
      </c>
    </row>
    <row r="24" spans="1:50" ht="14.25" thickBot="1" thickTop="1">
      <c r="A24" s="35"/>
      <c r="B24" s="116"/>
      <c r="C24" s="116"/>
      <c r="D24" s="42"/>
      <c r="E24" s="42"/>
      <c r="F24" s="57"/>
      <c r="G24" s="57"/>
      <c r="H24" s="52"/>
      <c r="I24" s="65"/>
      <c r="J24" s="194"/>
      <c r="K24" s="199"/>
      <c r="L24" s="42"/>
      <c r="M24" s="59"/>
      <c r="N24" s="67">
        <v>10</v>
      </c>
      <c r="O24" s="195" t="str">
        <f>IF(C8&lt;C9,B8,IF(C9&lt;C8,B9," "))</f>
        <v>DV "Bubamara"</v>
      </c>
      <c r="P24" s="205"/>
      <c r="Q24" s="206"/>
      <c r="R24" s="79">
        <v>2</v>
      </c>
      <c r="S24" s="79">
        <v>4</v>
      </c>
      <c r="T24" s="35"/>
      <c r="AV24" s="73" t="str">
        <f>Zapisnik!C16</f>
        <v>DV "Zlatni dani"</v>
      </c>
      <c r="AX24" s="22">
        <f ca="1" t="shared" si="0"/>
        <v>6</v>
      </c>
    </row>
    <row r="25" spans="1:50" ht="14.25" thickBot="1" thickTop="1">
      <c r="A25" s="35"/>
      <c r="B25" s="122" t="s">
        <v>16</v>
      </c>
      <c r="C25" s="122">
        <v>1</v>
      </c>
      <c r="D25" s="42"/>
      <c r="E25" s="42"/>
      <c r="F25" s="42"/>
      <c r="G25" s="48"/>
      <c r="H25" s="42"/>
      <c r="I25" s="46"/>
      <c r="J25" s="193" t="str">
        <f>IF(G26&gt;G28,F26,IF(G28&gt;G26,F28," "))</f>
        <v>DV "Zagorske Pčelice"</v>
      </c>
      <c r="K25" s="198">
        <v>0</v>
      </c>
      <c r="L25" s="201"/>
      <c r="M25" s="35"/>
      <c r="N25" s="67">
        <v>11</v>
      </c>
      <c r="O25" s="195" t="str">
        <f>IF(C11&lt;C12,B11,IF(C12&lt;C11,B12," "))</f>
        <v>DV "Naša radost" </v>
      </c>
      <c r="P25" s="205"/>
      <c r="Q25" s="206"/>
      <c r="R25" s="79">
        <v>0</v>
      </c>
      <c r="S25" s="79">
        <v>6</v>
      </c>
      <c r="T25" s="35"/>
      <c r="AV25" s="73" t="str">
        <f>Zapisnik!C17</f>
        <v>DV "Zvirek"</v>
      </c>
      <c r="AX25" s="22" t="e">
        <f ca="1" t="shared" si="0"/>
        <v>#N/A</v>
      </c>
    </row>
    <row r="26" spans="1:50" ht="14.25" thickBot="1" thickTop="1">
      <c r="A26" s="35"/>
      <c r="B26" s="63" t="s">
        <v>70</v>
      </c>
      <c r="C26" s="63"/>
      <c r="D26" s="47"/>
      <c r="E26" s="49"/>
      <c r="F26" s="193" t="str">
        <f>IF(C25&gt;C26,B25,IF(C26&gt;C25,B26," "))</f>
        <v>DVJ "Zipkica"</v>
      </c>
      <c r="G26" s="198">
        <v>0</v>
      </c>
      <c r="H26" s="53"/>
      <c r="I26" s="42"/>
      <c r="J26" s="194"/>
      <c r="K26" s="199"/>
      <c r="L26" s="202"/>
      <c r="M26" s="35"/>
      <c r="N26" s="67">
        <v>9</v>
      </c>
      <c r="O26" s="195" t="str">
        <f>IF(C15&lt;C16,B15,IF(C16&lt;C15,B16," "))</f>
        <v>DV "Pušlek"</v>
      </c>
      <c r="P26" s="196"/>
      <c r="Q26" s="197"/>
      <c r="R26" s="79">
        <v>2</v>
      </c>
      <c r="S26" s="79">
        <v>3</v>
      </c>
      <c r="T26" s="35"/>
      <c r="AV26" s="73" t="str">
        <f>Zapisnik!C18</f>
        <v>DV "Balončica"</v>
      </c>
      <c r="AX26" s="22">
        <f ca="1" t="shared" si="0"/>
        <v>4</v>
      </c>
    </row>
    <row r="27" spans="1:50" ht="14.25" thickBot="1" thickTop="1">
      <c r="A27" s="35"/>
      <c r="B27" s="116"/>
      <c r="C27" s="116"/>
      <c r="D27" s="42"/>
      <c r="E27" s="42"/>
      <c r="F27" s="194"/>
      <c r="G27" s="199"/>
      <c r="H27" s="54"/>
      <c r="I27" s="35"/>
      <c r="J27" s="35"/>
      <c r="K27" s="35"/>
      <c r="L27" s="35"/>
      <c r="M27" s="35"/>
      <c r="N27" s="67">
        <v>11</v>
      </c>
      <c r="O27" s="195" t="str">
        <f>IF(C18&lt;C19,B18,IF(C19&lt;C18,B19," "))</f>
        <v>DV "Zlatni dani"</v>
      </c>
      <c r="P27" s="196"/>
      <c r="Q27" s="197"/>
      <c r="R27" s="79">
        <v>0</v>
      </c>
      <c r="S27" s="79">
        <v>6</v>
      </c>
      <c r="T27" s="35"/>
      <c r="AV27" s="73" t="str">
        <f>Zapisnik!C19</f>
        <v>Mravci</v>
      </c>
      <c r="AX27" s="22" t="e">
        <f ca="1" t="shared" si="0"/>
        <v>#N/A</v>
      </c>
    </row>
    <row r="28" spans="1:50" ht="14.25" thickBot="1" thickTop="1">
      <c r="A28" s="35"/>
      <c r="B28" s="117"/>
      <c r="C28" s="117"/>
      <c r="D28" s="42"/>
      <c r="E28" s="48"/>
      <c r="F28" s="193" t="str">
        <f>IF(C29&gt;C30,B29,IF(C30&gt;C29,B30," "))</f>
        <v>DV "Zagorske Pčelice"</v>
      </c>
      <c r="G28" s="198">
        <v>4</v>
      </c>
      <c r="H28" s="42"/>
      <c r="I28" s="35"/>
      <c r="J28" s="35"/>
      <c r="K28" s="35"/>
      <c r="L28" s="35"/>
      <c r="M28" s="35"/>
      <c r="N28" s="67">
        <v>13</v>
      </c>
      <c r="O28" s="195" t="str">
        <f>IF(C22&lt;C23,B22,IF(C23&lt;C22,B23," "))</f>
        <v>DV "Balončica"</v>
      </c>
      <c r="P28" s="196"/>
      <c r="Q28" s="197"/>
      <c r="R28" s="79">
        <v>0</v>
      </c>
      <c r="S28" s="79">
        <v>10</v>
      </c>
      <c r="T28" s="35"/>
      <c r="AV28" s="73" t="str">
        <f>Zapisnik!C20</f>
        <v>DV "Kesten"</v>
      </c>
      <c r="AX28" s="22" t="e">
        <f ca="1" t="shared" si="0"/>
        <v>#N/A</v>
      </c>
    </row>
    <row r="29" spans="1:50" ht="14.25" thickBot="1" thickTop="1">
      <c r="A29" s="35"/>
      <c r="B29" s="82" t="s">
        <v>70</v>
      </c>
      <c r="C29" s="82">
        <v>0</v>
      </c>
      <c r="D29" s="46"/>
      <c r="E29" s="42"/>
      <c r="F29" s="194"/>
      <c r="G29" s="199"/>
      <c r="H29" s="42"/>
      <c r="I29" s="35"/>
      <c r="J29" s="35"/>
      <c r="K29" s="35"/>
      <c r="L29" s="35"/>
      <c r="M29" s="35"/>
      <c r="N29" s="67"/>
      <c r="O29" s="195" t="str">
        <f>IF(C25&lt;C26,B25,IF(C26&lt;C25,B26," "))</f>
        <v>  </v>
      </c>
      <c r="P29" s="196"/>
      <c r="Q29" s="197"/>
      <c r="R29" s="79"/>
      <c r="S29" s="79"/>
      <c r="T29" s="35"/>
      <c r="AV29" s="73" t="str">
        <f>Zapisnik!C21</f>
        <v>DV "Zipkica" 2</v>
      </c>
      <c r="AX29" s="22">
        <f ca="1" t="shared" si="0"/>
        <v>16</v>
      </c>
    </row>
    <row r="30" spans="1:50" ht="14.25" thickBot="1" thickTop="1">
      <c r="A30" s="35"/>
      <c r="B30" s="82" t="s">
        <v>99</v>
      </c>
      <c r="C30" s="82">
        <v>1</v>
      </c>
      <c r="D30" s="42"/>
      <c r="E30" s="42"/>
      <c r="F30" s="42"/>
      <c r="G30" s="42"/>
      <c r="H30" s="42"/>
      <c r="I30" s="35"/>
      <c r="J30" s="35"/>
      <c r="K30" s="35"/>
      <c r="L30" s="35"/>
      <c r="M30" s="35"/>
      <c r="N30" s="67"/>
      <c r="O30" s="195" t="str">
        <f>IF(C29&lt;C30,B29,IF(C30&lt;C29,B30," "))</f>
        <v>  </v>
      </c>
      <c r="P30" s="196"/>
      <c r="Q30" s="197"/>
      <c r="R30" s="79"/>
      <c r="S30" s="79"/>
      <c r="T30" s="35"/>
      <c r="AV30" s="73" t="str">
        <f>Zapisnik!C22</f>
        <v>DVJ "Zipkica"</v>
      </c>
      <c r="AX30" s="22">
        <f ca="1" t="shared" si="0"/>
        <v>9</v>
      </c>
    </row>
    <row r="31" spans="1:48" ht="13.5" thickTop="1">
      <c r="A31" s="35"/>
      <c r="B31" s="35"/>
      <c r="C31" s="35"/>
      <c r="D31" s="35"/>
      <c r="E31" s="35"/>
      <c r="F31" s="43"/>
      <c r="G31" s="43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AV31" s="73"/>
    </row>
    <row r="32" spans="1:48" ht="12.75">
      <c r="A32" s="35"/>
      <c r="B32" s="35"/>
      <c r="C32" s="35"/>
      <c r="D32" s="35"/>
      <c r="E32" s="35"/>
      <c r="F32" s="43"/>
      <c r="G32" s="43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AV32" s="73"/>
    </row>
    <row r="33" spans="1:20" ht="12.75">
      <c r="A33" s="35"/>
      <c r="B33" s="35"/>
      <c r="C33" s="35"/>
      <c r="D33" s="35"/>
      <c r="E33" s="35"/>
      <c r="F33" s="43"/>
      <c r="G33" s="43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6:7" ht="12.75">
      <c r="F34" s="39"/>
      <c r="G34" s="39"/>
    </row>
    <row r="35" spans="6:7" ht="12.75">
      <c r="F35" s="39"/>
      <c r="G35" s="39"/>
    </row>
    <row r="36" spans="6:7" ht="12.75">
      <c r="F36" s="38"/>
      <c r="G36" s="38"/>
    </row>
    <row r="37" spans="6:7" ht="12.75">
      <c r="F37" s="38"/>
      <c r="G37" s="38"/>
    </row>
    <row r="38" spans="6:7" ht="12.75">
      <c r="F38" s="38"/>
      <c r="G38" s="38"/>
    </row>
    <row r="39" spans="6:7" ht="12.75">
      <c r="F39" s="38"/>
      <c r="G39" s="38"/>
    </row>
    <row r="40" spans="6:7" ht="12.75">
      <c r="F40" s="38"/>
      <c r="G40" s="38"/>
    </row>
    <row r="41" spans="6:7" ht="12.75">
      <c r="F41" s="38"/>
      <c r="G41" s="38"/>
    </row>
    <row r="42" spans="1:15" ht="12.75">
      <c r="A42" s="37"/>
      <c r="B42" s="37"/>
      <c r="C42" s="37"/>
      <c r="D42" s="37"/>
      <c r="E42" s="37"/>
      <c r="F42" s="68"/>
      <c r="G42" s="68"/>
      <c r="H42" s="37"/>
      <c r="I42" s="37"/>
      <c r="J42" s="37"/>
      <c r="K42" s="37"/>
      <c r="L42" s="37"/>
      <c r="M42" s="37"/>
      <c r="N42" s="37"/>
      <c r="O42" s="37"/>
    </row>
    <row r="43" spans="1:15" ht="12.75">
      <c r="A43" s="37"/>
      <c r="B43" s="37"/>
      <c r="C43" s="37"/>
      <c r="D43" s="37"/>
      <c r="E43" s="37"/>
      <c r="F43" s="68"/>
      <c r="G43" s="68"/>
      <c r="H43" s="37"/>
      <c r="I43" s="37"/>
      <c r="J43" s="37"/>
      <c r="K43" s="37"/>
      <c r="L43" s="37"/>
      <c r="M43" s="37"/>
      <c r="N43" s="37"/>
      <c r="O43" s="37"/>
    </row>
    <row r="44" spans="1:15" ht="12.75">
      <c r="A44" s="37"/>
      <c r="B44" s="37"/>
      <c r="C44" s="37"/>
      <c r="D44" s="37"/>
      <c r="E44" s="37"/>
      <c r="F44" s="68"/>
      <c r="G44" s="68"/>
      <c r="H44" s="37"/>
      <c r="I44" s="37"/>
      <c r="J44" s="37"/>
      <c r="K44" s="37"/>
      <c r="L44" s="37"/>
      <c r="M44" s="37"/>
      <c r="N44" s="37"/>
      <c r="O44" s="37"/>
    </row>
    <row r="45" spans="1:15" ht="12.75">
      <c r="A45" s="37"/>
      <c r="B45" s="37"/>
      <c r="C45" s="37"/>
      <c r="D45" s="37"/>
      <c r="E45" s="37"/>
      <c r="F45" s="68"/>
      <c r="G45" s="68"/>
      <c r="H45" s="37"/>
      <c r="I45" s="37"/>
      <c r="J45" s="37"/>
      <c r="K45" s="37"/>
      <c r="L45" s="37"/>
      <c r="M45" s="37"/>
      <c r="N45" s="37"/>
      <c r="O45" s="37"/>
    </row>
    <row r="46" spans="1:15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2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2.75">
      <c r="A50" s="37"/>
      <c r="B50" s="207"/>
      <c r="C50" s="207"/>
      <c r="D50" s="207"/>
      <c r="E50" s="207"/>
      <c r="F50" s="208"/>
      <c r="G50" s="208"/>
      <c r="H50" s="208"/>
      <c r="I50" s="208"/>
      <c r="J50" s="37"/>
      <c r="K50" s="37"/>
      <c r="L50" s="37"/>
      <c r="M50" s="37"/>
      <c r="N50" s="37"/>
      <c r="O50" s="37"/>
    </row>
    <row r="51" spans="1:15" ht="12.75">
      <c r="A51" s="37"/>
      <c r="B51" s="37"/>
      <c r="C51" s="37"/>
      <c r="D51" s="37"/>
      <c r="E51" s="37"/>
      <c r="F51" s="37"/>
      <c r="G51" s="37"/>
      <c r="H51" s="37"/>
      <c r="I51" s="69"/>
      <c r="J51" s="37"/>
      <c r="K51" s="37"/>
      <c r="L51" s="37"/>
      <c r="M51" s="37"/>
      <c r="N51" s="37"/>
      <c r="O51" s="37"/>
    </row>
    <row r="52" spans="1:15" ht="12.75">
      <c r="A52" s="37"/>
      <c r="B52" s="37"/>
      <c r="C52" s="37"/>
      <c r="D52" s="37"/>
      <c r="E52" s="37"/>
      <c r="F52" s="69"/>
      <c r="G52" s="69"/>
      <c r="H52" s="37"/>
      <c r="I52" s="69"/>
      <c r="J52" s="37"/>
      <c r="K52" s="37"/>
      <c r="L52" s="37"/>
      <c r="M52" s="37"/>
      <c r="N52" s="37"/>
      <c r="O52" s="37"/>
    </row>
    <row r="53" spans="1:15" ht="12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2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12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2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2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2.75">
      <c r="A60" s="37"/>
      <c r="B60" s="37"/>
      <c r="C60" s="37"/>
      <c r="D60" s="37"/>
      <c r="E60" s="37"/>
      <c r="F60" s="37"/>
      <c r="G60" s="37"/>
      <c r="H60" s="37"/>
      <c r="I60" s="69"/>
      <c r="J60" s="37"/>
      <c r="K60" s="37"/>
      <c r="L60" s="37"/>
      <c r="M60" s="37"/>
      <c r="N60" s="37"/>
      <c r="O60" s="37"/>
    </row>
    <row r="61" spans="1:15" ht="12.75">
      <c r="A61" s="37"/>
      <c r="B61" s="37"/>
      <c r="C61" s="37"/>
      <c r="D61" s="37"/>
      <c r="E61" s="37"/>
      <c r="F61" s="37"/>
      <c r="G61" s="37"/>
      <c r="H61" s="37"/>
      <c r="I61" s="69"/>
      <c r="J61" s="37"/>
      <c r="K61" s="37"/>
      <c r="L61" s="37"/>
      <c r="M61" s="37"/>
      <c r="N61" s="37"/>
      <c r="O61" s="37"/>
    </row>
    <row r="62" spans="1:15" ht="12.75">
      <c r="A62" s="37"/>
      <c r="B62" s="37"/>
      <c r="C62" s="37"/>
      <c r="D62" s="37"/>
      <c r="E62" s="37"/>
      <c r="F62" s="37"/>
      <c r="G62" s="37"/>
      <c r="H62" s="37"/>
      <c r="I62" s="69"/>
      <c r="J62" s="37"/>
      <c r="K62" s="37"/>
      <c r="L62" s="37"/>
      <c r="M62" s="37"/>
      <c r="N62" s="37"/>
      <c r="O62" s="37"/>
    </row>
    <row r="63" spans="1:15" ht="12.75">
      <c r="A63" s="37"/>
      <c r="B63" s="37"/>
      <c r="C63" s="37"/>
      <c r="D63" s="37"/>
      <c r="E63" s="37"/>
      <c r="F63" s="37"/>
      <c r="G63" s="37"/>
      <c r="H63" s="37"/>
      <c r="I63" s="69"/>
      <c r="J63" s="37"/>
      <c r="K63" s="37"/>
      <c r="L63" s="37"/>
      <c r="M63" s="37"/>
      <c r="N63" s="37"/>
      <c r="O63" s="37"/>
    </row>
    <row r="64" spans="1:15" ht="12.75">
      <c r="A64" s="37"/>
      <c r="B64" s="37"/>
      <c r="C64" s="37"/>
      <c r="D64" s="37"/>
      <c r="E64" s="37"/>
      <c r="F64" s="37"/>
      <c r="G64" s="37"/>
      <c r="H64" s="37"/>
      <c r="I64" s="69"/>
      <c r="J64" s="37"/>
      <c r="K64" s="37"/>
      <c r="L64" s="37"/>
      <c r="M64" s="37"/>
      <c r="N64" s="37"/>
      <c r="O64" s="37"/>
    </row>
    <row r="65" spans="1:15" ht="12.75">
      <c r="A65" s="37"/>
      <c r="B65" s="37"/>
      <c r="C65" s="37"/>
      <c r="D65" s="37"/>
      <c r="E65" s="37"/>
      <c r="F65" s="37"/>
      <c r="G65" s="37"/>
      <c r="H65" s="37"/>
      <c r="I65" s="69"/>
      <c r="J65" s="37"/>
      <c r="K65" s="37"/>
      <c r="L65" s="37"/>
      <c r="M65" s="37"/>
      <c r="N65" s="37"/>
      <c r="O65" s="37"/>
    </row>
    <row r="66" spans="1:15" ht="12.75">
      <c r="A66" s="37"/>
      <c r="B66" s="37"/>
      <c r="C66" s="37"/>
      <c r="D66" s="37"/>
      <c r="E66" s="37"/>
      <c r="F66" s="37"/>
      <c r="G66" s="37"/>
      <c r="H66" s="37"/>
      <c r="I66" s="69"/>
      <c r="J66" s="37"/>
      <c r="K66" s="37"/>
      <c r="L66" s="37"/>
      <c r="M66" s="37"/>
      <c r="N66" s="37"/>
      <c r="O66" s="37"/>
    </row>
    <row r="67" spans="1:15" ht="12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2.7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2.7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12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2.7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2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2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ht="12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2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ht="12.7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ht="12.7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ht="12.75">
      <c r="A78" s="37"/>
      <c r="B78" s="37"/>
      <c r="C78" s="37"/>
      <c r="D78" s="37"/>
      <c r="E78" s="37"/>
      <c r="F78" s="37"/>
      <c r="G78" s="37"/>
      <c r="H78" s="69"/>
      <c r="I78" s="37"/>
      <c r="J78" s="37"/>
      <c r="K78" s="37"/>
      <c r="L78" s="37"/>
      <c r="M78" s="37"/>
      <c r="N78" s="37"/>
      <c r="O78" s="37"/>
    </row>
    <row r="79" spans="1:15" ht="12.75">
      <c r="A79" s="37"/>
      <c r="B79" s="37"/>
      <c r="C79" s="37"/>
      <c r="D79" s="37"/>
      <c r="E79" s="37"/>
      <c r="F79" s="37"/>
      <c r="G79" s="37"/>
      <c r="H79" s="69"/>
      <c r="I79" s="37"/>
      <c r="J79" s="37"/>
      <c r="K79" s="37"/>
      <c r="L79" s="37"/>
      <c r="M79" s="37"/>
      <c r="N79" s="37"/>
      <c r="O79" s="37"/>
    </row>
    <row r="80" spans="1:15" ht="12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ht="12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ht="12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12.75">
      <c r="A83" s="37"/>
      <c r="B83" s="37"/>
      <c r="C83" s="37"/>
      <c r="D83" s="37"/>
      <c r="E83" s="37"/>
      <c r="F83" s="69"/>
      <c r="G83" s="69"/>
      <c r="H83" s="68"/>
      <c r="I83" s="68"/>
      <c r="J83" s="37"/>
      <c r="K83" s="37"/>
      <c r="L83" s="37"/>
      <c r="M83" s="37"/>
      <c r="N83" s="37"/>
      <c r="O83" s="37"/>
    </row>
    <row r="84" spans="1:15" ht="12.75">
      <c r="A84" s="37"/>
      <c r="B84" s="37"/>
      <c r="C84" s="37"/>
      <c r="D84" s="37"/>
      <c r="E84" s="37"/>
      <c r="F84" s="69"/>
      <c r="G84" s="69"/>
      <c r="H84" s="37"/>
      <c r="I84" s="37"/>
      <c r="J84" s="37"/>
      <c r="K84" s="37"/>
      <c r="L84" s="37"/>
      <c r="M84" s="37"/>
      <c r="N84" s="37"/>
      <c r="O84" s="37"/>
    </row>
    <row r="85" spans="1:15" ht="12.75">
      <c r="A85" s="37"/>
      <c r="B85" s="37"/>
      <c r="C85" s="37"/>
      <c r="D85" s="37"/>
      <c r="E85" s="37"/>
      <c r="F85" s="69"/>
      <c r="G85" s="69"/>
      <c r="H85" s="37"/>
      <c r="I85" s="37"/>
      <c r="J85" s="37"/>
      <c r="K85" s="37"/>
      <c r="L85" s="37"/>
      <c r="M85" s="37"/>
      <c r="N85" s="37"/>
      <c r="O85" s="37"/>
    </row>
    <row r="86" spans="1:15" ht="12.75">
      <c r="A86" s="37"/>
      <c r="B86" s="37"/>
      <c r="C86" s="37"/>
      <c r="D86" s="37"/>
      <c r="E86" s="37"/>
      <c r="F86" s="69"/>
      <c r="G86" s="69"/>
      <c r="H86" s="37"/>
      <c r="I86" s="37"/>
      <c r="J86" s="37"/>
      <c r="K86" s="37"/>
      <c r="L86" s="37"/>
      <c r="M86" s="37"/>
      <c r="N86" s="37"/>
      <c r="O86" s="37"/>
    </row>
    <row r="87" spans="1:15" ht="12.75">
      <c r="A87" s="37"/>
      <c r="B87" s="37"/>
      <c r="C87" s="37"/>
      <c r="D87" s="37"/>
      <c r="E87" s="37"/>
      <c r="F87" s="69"/>
      <c r="G87" s="69"/>
      <c r="H87" s="37"/>
      <c r="I87" s="37"/>
      <c r="J87" s="37"/>
      <c r="K87" s="37"/>
      <c r="L87" s="37"/>
      <c r="M87" s="37"/>
      <c r="N87" s="37"/>
      <c r="O87" s="37"/>
    </row>
    <row r="88" spans="1:15" ht="12.75">
      <c r="A88" s="37"/>
      <c r="B88" s="37"/>
      <c r="C88" s="37"/>
      <c r="D88" s="37"/>
      <c r="E88" s="37"/>
      <c r="F88" s="69"/>
      <c r="G88" s="69"/>
      <c r="H88" s="37"/>
      <c r="I88" s="37"/>
      <c r="J88" s="37"/>
      <c r="K88" s="37"/>
      <c r="L88" s="37"/>
      <c r="M88" s="37"/>
      <c r="N88" s="37"/>
      <c r="O88" s="37"/>
    </row>
    <row r="89" spans="1:15" ht="12.75">
      <c r="A89" s="37"/>
      <c r="B89" s="37"/>
      <c r="C89" s="37"/>
      <c r="D89" s="37"/>
      <c r="E89" s="37"/>
      <c r="F89" s="69"/>
      <c r="G89" s="69"/>
      <c r="H89" s="37"/>
      <c r="I89" s="37"/>
      <c r="J89" s="37"/>
      <c r="K89" s="37"/>
      <c r="L89" s="37"/>
      <c r="M89" s="37"/>
      <c r="N89" s="37"/>
      <c r="O89" s="37"/>
    </row>
    <row r="90" spans="1:15" ht="12.75">
      <c r="A90" s="37"/>
      <c r="B90" s="37"/>
      <c r="C90" s="37"/>
      <c r="D90" s="37"/>
      <c r="E90" s="37"/>
      <c r="F90" s="69"/>
      <c r="G90" s="69"/>
      <c r="H90" s="37"/>
      <c r="I90" s="37"/>
      <c r="J90" s="37"/>
      <c r="K90" s="37"/>
      <c r="L90" s="37"/>
      <c r="M90" s="37"/>
      <c r="N90" s="37"/>
      <c r="O90" s="37"/>
    </row>
    <row r="91" spans="1:15" ht="12.75">
      <c r="A91" s="37"/>
      <c r="B91" s="37"/>
      <c r="C91" s="37"/>
      <c r="D91" s="37"/>
      <c r="E91" s="37"/>
      <c r="F91" s="69"/>
      <c r="G91" s="69"/>
      <c r="H91" s="37"/>
      <c r="I91" s="37"/>
      <c r="J91" s="37"/>
      <c r="K91" s="37"/>
      <c r="L91" s="37"/>
      <c r="M91" s="37"/>
      <c r="N91" s="37"/>
      <c r="O91" s="37"/>
    </row>
    <row r="92" spans="1:15" ht="12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2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ht="12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ht="12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</sheetData>
  <sheetProtection/>
  <mergeCells count="53">
    <mergeCell ref="F12:F13"/>
    <mergeCell ref="G12:G13"/>
    <mergeCell ref="F28:F29"/>
    <mergeCell ref="G28:G29"/>
    <mergeCell ref="K11:K12"/>
    <mergeCell ref="G21:G22"/>
    <mergeCell ref="F26:F27"/>
    <mergeCell ref="G26:G27"/>
    <mergeCell ref="G14:G15"/>
    <mergeCell ref="G19:G20"/>
    <mergeCell ref="H7:H8"/>
    <mergeCell ref="G7:G8"/>
    <mergeCell ref="O30:Q30"/>
    <mergeCell ref="O26:Q26"/>
    <mergeCell ref="O27:Q27"/>
    <mergeCell ref="O28:Q28"/>
    <mergeCell ref="O29:Q29"/>
    <mergeCell ref="O22:Q22"/>
    <mergeCell ref="O23:Q23"/>
    <mergeCell ref="O24:Q24"/>
    <mergeCell ref="J18:J19"/>
    <mergeCell ref="K18:K19"/>
    <mergeCell ref="B50:I50"/>
    <mergeCell ref="B2:J2"/>
    <mergeCell ref="F5:F6"/>
    <mergeCell ref="F7:F8"/>
    <mergeCell ref="G5:G6"/>
    <mergeCell ref="F21:F22"/>
    <mergeCell ref="F14:F15"/>
    <mergeCell ref="F19:F20"/>
    <mergeCell ref="O20:Q20"/>
    <mergeCell ref="J23:J24"/>
    <mergeCell ref="K23:K24"/>
    <mergeCell ref="J25:J26"/>
    <mergeCell ref="K25:K26"/>
    <mergeCell ref="L25:L26"/>
    <mergeCell ref="O25:Q25"/>
    <mergeCell ref="K9:K10"/>
    <mergeCell ref="O15:Q15"/>
    <mergeCell ref="O16:Q16"/>
    <mergeCell ref="O17:Q17"/>
    <mergeCell ref="O18:Q18"/>
    <mergeCell ref="O19:Q19"/>
    <mergeCell ref="J11:J12"/>
    <mergeCell ref="O21:Q21"/>
    <mergeCell ref="P12:P13"/>
    <mergeCell ref="J16:J17"/>
    <mergeCell ref="K16:K17"/>
    <mergeCell ref="O12:O13"/>
    <mergeCell ref="L11:L12"/>
    <mergeCell ref="O10:O11"/>
    <mergeCell ref="P10:P11"/>
    <mergeCell ref="J9:J10"/>
  </mergeCells>
  <dataValidations count="1">
    <dataValidation type="list" allowBlank="1" showInputMessage="1" showErrorMessage="1" sqref="B4:B5 B8:B9 B11:B12 B15:B16 B18:B19 B22:B23 B25:B26 B29:B30">
      <formula1>$AV$14:$AV$30</formula1>
    </dataValidation>
  </dataValidations>
  <printOptions/>
  <pageMargins left="0.7480314960629921" right="0.7480314960629921" top="0.984251968503937" bottom="0.984251968503937" header="0.5118110236220472" footer="0.5118110236220472"/>
  <pageSetup fitToHeight="90" fitToWidth="1" horizontalDpi="600" verticalDpi="600" orientation="landscape" paperSize="9" scale="83" r:id="rId1"/>
  <headerFooter alignWithMargins="0">
    <oddHeader>&amp;LZabok&amp;C14. OLIMPIJADA DJEČJIH VRTIĆA&amp;R09.05.2015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3"/>
  <sheetViews>
    <sheetView view="pageBreakPreview" zoomScale="115" zoomScaleNormal="130" zoomScaleSheetLayoutView="115" zoomScalePageLayoutView="0" workbookViewId="0" topLeftCell="A1">
      <selection activeCell="P14" sqref="P14"/>
    </sheetView>
  </sheetViews>
  <sheetFormatPr defaultColWidth="9.140625" defaultRowHeight="12.75"/>
  <cols>
    <col min="1" max="1" width="4.28125" style="22" customWidth="1"/>
    <col min="2" max="2" width="20.421875" style="22" customWidth="1"/>
    <col min="3" max="5" width="3.421875" style="22" customWidth="1"/>
    <col min="6" max="6" width="23.7109375" style="22" customWidth="1"/>
    <col min="7" max="7" width="4.7109375" style="22" customWidth="1"/>
    <col min="8" max="8" width="3.28125" style="22" customWidth="1"/>
    <col min="9" max="9" width="3.421875" style="22" customWidth="1"/>
    <col min="10" max="10" width="24.140625" style="22" customWidth="1"/>
    <col min="11" max="11" width="4.421875" style="22" customWidth="1"/>
    <col min="12" max="12" width="3.7109375" style="22" customWidth="1"/>
    <col min="13" max="13" width="2.140625" style="22" customWidth="1"/>
    <col min="14" max="14" width="3.140625" style="22" customWidth="1"/>
    <col min="15" max="15" width="23.8515625" style="22" customWidth="1"/>
    <col min="16" max="16" width="3.57421875" style="22" customWidth="1"/>
    <col min="17" max="17" width="6.57421875" style="22" customWidth="1"/>
    <col min="18" max="18" width="4.7109375" style="22" customWidth="1"/>
    <col min="19" max="19" width="4.421875" style="22" customWidth="1"/>
    <col min="20" max="20" width="4.7109375" style="22" customWidth="1"/>
    <col min="21" max="47" width="9.140625" style="22" customWidth="1"/>
    <col min="48" max="48" width="10.57421875" style="22" customWidth="1"/>
    <col min="49" max="16384" width="9.140625" style="22" customWidth="1"/>
  </cols>
  <sheetData>
    <row r="1" spans="1:20" ht="13.5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24" customHeight="1" thickBot="1" thickTop="1">
      <c r="A2" s="35"/>
      <c r="B2" s="162" t="s">
        <v>65</v>
      </c>
      <c r="C2" s="187"/>
      <c r="D2" s="187"/>
      <c r="E2" s="187"/>
      <c r="F2" s="163"/>
      <c r="G2" s="163"/>
      <c r="H2" s="163"/>
      <c r="I2" s="163"/>
      <c r="J2" s="164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4.25" thickBot="1" thickTop="1">
      <c r="A3" s="35"/>
      <c r="B3" s="44"/>
      <c r="C3" s="44"/>
      <c r="D3" s="44"/>
      <c r="E3" s="44"/>
      <c r="F3" s="45"/>
      <c r="G3" s="45"/>
      <c r="H3" s="45"/>
      <c r="I3" s="4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14.25" thickBot="1" thickTop="1">
      <c r="A4" s="42"/>
      <c r="B4" s="82" t="s">
        <v>23</v>
      </c>
      <c r="C4" s="82">
        <v>1</v>
      </c>
      <c r="D4" s="42"/>
      <c r="E4" s="42"/>
      <c r="F4" s="62" t="s">
        <v>69</v>
      </c>
      <c r="G4" s="42"/>
      <c r="H4" s="42"/>
      <c r="I4" s="42"/>
      <c r="J4" s="42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ht="14.25" thickBot="1" thickTop="1">
      <c r="A5" s="42"/>
      <c r="B5" s="82" t="s">
        <v>70</v>
      </c>
      <c r="C5" s="82">
        <v>0</v>
      </c>
      <c r="D5" s="47"/>
      <c r="E5" s="49"/>
      <c r="F5" s="200" t="str">
        <f>IF(C4&gt;C5,B4,IF(C4&lt;C5,B5," "))</f>
        <v>DV "Bedekovčina"</v>
      </c>
      <c r="G5" s="198">
        <v>0</v>
      </c>
      <c r="H5" s="42"/>
      <c r="I5" s="42"/>
      <c r="J5" s="42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ht="14.25" thickBot="1" thickTop="1">
      <c r="A6" s="42"/>
      <c r="B6" s="116"/>
      <c r="C6" s="116"/>
      <c r="D6" s="42"/>
      <c r="E6" s="42"/>
      <c r="F6" s="194"/>
      <c r="G6" s="199"/>
      <c r="H6" s="42"/>
      <c r="I6" s="42"/>
      <c r="J6" s="42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14.25" thickBot="1" thickTop="1">
      <c r="A7" s="42"/>
      <c r="B7" s="117"/>
      <c r="C7" s="117"/>
      <c r="D7" s="42"/>
      <c r="E7" s="48"/>
      <c r="F7" s="193" t="str">
        <f>IF(C8&gt;C9,B8,IF(C9&gt;C8,B9," "))</f>
        <v>DV "Pušlek"</v>
      </c>
      <c r="G7" s="198">
        <v>1</v>
      </c>
      <c r="H7" s="209"/>
      <c r="I7" s="42"/>
      <c r="J7" s="62" t="s">
        <v>68</v>
      </c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ht="14.25" thickBot="1" thickTop="1">
      <c r="A8" s="42"/>
      <c r="B8" s="82" t="s">
        <v>94</v>
      </c>
      <c r="C8" s="82">
        <v>1</v>
      </c>
      <c r="D8" s="46"/>
      <c r="E8" s="42"/>
      <c r="F8" s="194"/>
      <c r="G8" s="199"/>
      <c r="H8" s="210"/>
      <c r="I8" s="57"/>
      <c r="J8" s="42"/>
      <c r="K8" s="35"/>
      <c r="L8" s="35"/>
      <c r="M8" s="35"/>
      <c r="N8" s="35"/>
      <c r="O8" s="62" t="s">
        <v>67</v>
      </c>
      <c r="P8" s="35"/>
      <c r="Q8" s="35"/>
      <c r="R8" s="35"/>
      <c r="S8" s="35"/>
      <c r="T8" s="35"/>
    </row>
    <row r="9" spans="1:20" ht="14.25" thickBot="1" thickTop="1">
      <c r="A9" s="42"/>
      <c r="B9" s="82" t="s">
        <v>70</v>
      </c>
      <c r="C9" s="82">
        <v>0</v>
      </c>
      <c r="D9" s="42"/>
      <c r="E9" s="42"/>
      <c r="F9" s="42"/>
      <c r="G9" s="42"/>
      <c r="H9" s="51"/>
      <c r="I9" s="57"/>
      <c r="J9" s="193" t="str">
        <f>IF(G5&gt;G7,F5,IF(G7&gt;G5,F7," "))</f>
        <v>DV "Pušlek"</v>
      </c>
      <c r="K9" s="198">
        <v>0</v>
      </c>
      <c r="L9" s="42"/>
      <c r="M9" s="35"/>
      <c r="N9" s="35"/>
      <c r="O9" s="35"/>
      <c r="P9" s="35"/>
      <c r="Q9" s="35"/>
      <c r="R9" s="35"/>
      <c r="S9" s="35"/>
      <c r="T9" s="35"/>
    </row>
    <row r="10" spans="1:20" ht="14.25" thickBot="1" thickTop="1">
      <c r="A10" s="42"/>
      <c r="B10" s="116"/>
      <c r="C10" s="116"/>
      <c r="D10" s="42"/>
      <c r="E10" s="42"/>
      <c r="F10" s="42"/>
      <c r="G10" s="42"/>
      <c r="H10" s="42"/>
      <c r="I10" s="55"/>
      <c r="J10" s="194"/>
      <c r="K10" s="199"/>
      <c r="L10" s="42"/>
      <c r="M10" s="35"/>
      <c r="N10" s="35"/>
      <c r="O10" s="193" t="str">
        <f>IF(K9&gt;K11,J9,IF(K11&gt;K9,J11," "))</f>
        <v>DV "Zagorske Pčelice"</v>
      </c>
      <c r="P10" s="198">
        <v>3</v>
      </c>
      <c r="Q10" s="35"/>
      <c r="R10" s="35"/>
      <c r="S10" s="35"/>
      <c r="T10" s="35"/>
    </row>
    <row r="11" spans="1:20" ht="14.25" thickBot="1" thickTop="1">
      <c r="A11" s="42"/>
      <c r="B11" s="63" t="s">
        <v>99</v>
      </c>
      <c r="C11" s="63">
        <v>1</v>
      </c>
      <c r="D11" s="42"/>
      <c r="E11" s="42"/>
      <c r="F11" s="42"/>
      <c r="G11" s="42"/>
      <c r="H11" s="52"/>
      <c r="I11" s="56"/>
      <c r="J11" s="193" t="str">
        <f>IF(G12&gt;G14,F12,IF(G14&gt;G12,F14," "))</f>
        <v>DV "Zagorske Pčelice"</v>
      </c>
      <c r="K11" s="198">
        <v>1</v>
      </c>
      <c r="L11" s="201"/>
      <c r="M11" s="61"/>
      <c r="N11" s="47"/>
      <c r="O11" s="203"/>
      <c r="P11" s="204"/>
      <c r="Q11" s="35"/>
      <c r="R11" s="35"/>
      <c r="S11" s="35"/>
      <c r="T11" s="35"/>
    </row>
    <row r="12" spans="1:20" ht="14.25" thickBot="1" thickTop="1">
      <c r="A12" s="42"/>
      <c r="B12" s="63" t="s">
        <v>84</v>
      </c>
      <c r="C12" s="63">
        <v>0</v>
      </c>
      <c r="D12" s="47"/>
      <c r="E12" s="49"/>
      <c r="F12" s="193" t="str">
        <f>IF(C11&gt;C12,B11,IF(C12&gt;C11,B12," "))</f>
        <v>DV "Zagorske Pčelice"</v>
      </c>
      <c r="G12" s="198">
        <v>3</v>
      </c>
      <c r="H12" s="53"/>
      <c r="I12" s="42"/>
      <c r="J12" s="194"/>
      <c r="K12" s="199"/>
      <c r="L12" s="202"/>
      <c r="M12" s="42"/>
      <c r="N12" s="51"/>
      <c r="O12" s="193" t="str">
        <f>IF(K23&gt;K25,J23,IF(K25&gt;K23,J25," "))</f>
        <v>DV "Zlatni dani"</v>
      </c>
      <c r="P12" s="198">
        <v>2</v>
      </c>
      <c r="Q12" s="35"/>
      <c r="R12" s="35"/>
      <c r="S12" s="35"/>
      <c r="T12" s="35"/>
    </row>
    <row r="13" spans="1:20" ht="14.25" thickBot="1" thickTop="1">
      <c r="A13" s="42"/>
      <c r="B13" s="116"/>
      <c r="C13" s="116"/>
      <c r="D13" s="42"/>
      <c r="E13" s="42"/>
      <c r="F13" s="194"/>
      <c r="G13" s="199"/>
      <c r="H13" s="54"/>
      <c r="I13" s="42"/>
      <c r="J13" s="42"/>
      <c r="K13" s="35"/>
      <c r="L13" s="35"/>
      <c r="M13" s="60"/>
      <c r="N13" s="47"/>
      <c r="O13" s="194"/>
      <c r="P13" s="199"/>
      <c r="Q13" s="35"/>
      <c r="R13" s="35"/>
      <c r="S13" s="35"/>
      <c r="T13" s="35"/>
    </row>
    <row r="14" spans="1:48" ht="14.25" thickBot="1" thickTop="1">
      <c r="A14" s="42"/>
      <c r="B14" s="116"/>
      <c r="C14" s="116"/>
      <c r="D14" s="42"/>
      <c r="E14" s="48"/>
      <c r="F14" s="193" t="str">
        <f>IF(C15&gt;C16,B15,IF(C16&gt;C15,B16," "))</f>
        <v>DV "Zipkica" 2</v>
      </c>
      <c r="G14" s="198">
        <v>0</v>
      </c>
      <c r="H14" s="42"/>
      <c r="I14" s="42"/>
      <c r="J14" s="42"/>
      <c r="K14" s="35"/>
      <c r="L14" s="35"/>
      <c r="M14" s="59"/>
      <c r="N14" s="42"/>
      <c r="O14" s="35"/>
      <c r="P14" s="35"/>
      <c r="Q14" s="35"/>
      <c r="R14" s="35"/>
      <c r="S14" s="35"/>
      <c r="T14" s="35"/>
      <c r="AU14" s="72" t="s">
        <v>70</v>
      </c>
      <c r="AV14" s="72" t="s">
        <v>70</v>
      </c>
    </row>
    <row r="15" spans="1:50" ht="14.25" thickBot="1" thickTop="1">
      <c r="A15" s="42"/>
      <c r="B15" s="82" t="s">
        <v>70</v>
      </c>
      <c r="C15" s="82"/>
      <c r="D15" s="46"/>
      <c r="E15" s="42"/>
      <c r="F15" s="194"/>
      <c r="G15" s="199"/>
      <c r="H15" s="42"/>
      <c r="I15" s="42"/>
      <c r="J15" s="62" t="s">
        <v>66</v>
      </c>
      <c r="K15" s="35"/>
      <c r="L15" s="35"/>
      <c r="M15" s="59"/>
      <c r="N15" s="67">
        <v>1</v>
      </c>
      <c r="O15" s="195" t="str">
        <f>IF(P10&gt;P12,O10,IF(P12&gt;P10,O12," "))</f>
        <v>DV "Zagorske Pčelice"</v>
      </c>
      <c r="P15" s="196"/>
      <c r="Q15" s="197"/>
      <c r="R15" s="79"/>
      <c r="S15" s="79"/>
      <c r="T15" s="35"/>
      <c r="AV15" s="73" t="str">
        <f>Zapisnik!C7</f>
        <v>DV "Maslačak"</v>
      </c>
      <c r="AX15" s="22" t="e">
        <f ca="1">17-(INDIRECT("n"&amp;(14+MATCH(AV15,$O$15:$O$30,0))))</f>
        <v>#N/A</v>
      </c>
    </row>
    <row r="16" spans="1:50" ht="14.25" thickBot="1" thickTop="1">
      <c r="A16" s="42"/>
      <c r="B16" s="82" t="s">
        <v>85</v>
      </c>
      <c r="C16" s="82">
        <v>1</v>
      </c>
      <c r="D16" s="42"/>
      <c r="E16" s="42"/>
      <c r="F16" s="42"/>
      <c r="G16" s="42"/>
      <c r="H16" s="42"/>
      <c r="I16" s="42"/>
      <c r="J16" s="200" t="str">
        <f>IF(K9&lt;K11,J9,IF(K11&lt;K9,J11," "))</f>
        <v>DV "Pušlek"</v>
      </c>
      <c r="K16" s="198">
        <v>1</v>
      </c>
      <c r="L16" s="35"/>
      <c r="M16" s="59"/>
      <c r="N16" s="67">
        <v>2</v>
      </c>
      <c r="O16" s="195" t="str">
        <f>IF(P10&lt;P12,O10,IF(P12&lt;P10,O12," "))</f>
        <v>DV "Zlatni dani"</v>
      </c>
      <c r="P16" s="196"/>
      <c r="Q16" s="197"/>
      <c r="R16" s="79"/>
      <c r="S16" s="79"/>
      <c r="T16" s="35"/>
      <c r="AV16" s="73" t="str">
        <f>Zapisnik!C8</f>
        <v>DV "Pušlek"</v>
      </c>
      <c r="AX16" s="22">
        <f aca="true" ca="1" t="shared" si="0" ref="AX16:AX30">17-(INDIRECT("n"&amp;(14+MATCH(AV16,$O$15:$O$30,0))))</f>
        <v>14</v>
      </c>
    </row>
    <row r="17" spans="1:50" ht="14.25" thickBot="1" thickTop="1">
      <c r="A17" s="42"/>
      <c r="B17" s="116"/>
      <c r="C17" s="116"/>
      <c r="D17" s="42"/>
      <c r="E17" s="42"/>
      <c r="F17" s="58"/>
      <c r="G17" s="42"/>
      <c r="H17" s="42"/>
      <c r="I17" s="42"/>
      <c r="J17" s="194"/>
      <c r="K17" s="199"/>
      <c r="L17" s="35"/>
      <c r="M17" s="59"/>
      <c r="N17" s="67">
        <v>3</v>
      </c>
      <c r="O17" s="195" t="str">
        <f>IF(K16&gt;K18,J16,IF(K18&gt;K16,J18," "))</f>
        <v>DV "Pušlek"</v>
      </c>
      <c r="P17" s="196"/>
      <c r="Q17" s="197"/>
      <c r="R17" s="79"/>
      <c r="S17" s="79"/>
      <c r="T17" s="35"/>
      <c r="AV17" s="73" t="str">
        <f>Zapisnik!C9</f>
        <v>DV "Bubamara"</v>
      </c>
      <c r="AX17" s="22">
        <f ca="1" t="shared" si="0"/>
        <v>13</v>
      </c>
    </row>
    <row r="18" spans="1:50" ht="14.25" thickBot="1" thickTop="1">
      <c r="A18" s="42"/>
      <c r="B18" s="82" t="s">
        <v>8</v>
      </c>
      <c r="C18" s="82">
        <v>1</v>
      </c>
      <c r="D18" s="42"/>
      <c r="E18" s="42"/>
      <c r="F18" s="42"/>
      <c r="G18" s="42"/>
      <c r="H18" s="42"/>
      <c r="I18" s="42"/>
      <c r="J18" s="193" t="str">
        <f>IF(K23&lt;K25,J23,IF(K25&lt;K23,J25," "))</f>
        <v>DV "Bubamara"</v>
      </c>
      <c r="K18" s="198">
        <v>0</v>
      </c>
      <c r="L18" s="35"/>
      <c r="M18" s="59"/>
      <c r="N18" s="67">
        <v>4</v>
      </c>
      <c r="O18" s="195" t="str">
        <f>IF(K16&lt;K18,J16,IF(K18&lt;K16,J18," "))</f>
        <v>DV "Bubamara"</v>
      </c>
      <c r="P18" s="196"/>
      <c r="Q18" s="197"/>
      <c r="R18" s="79"/>
      <c r="S18" s="79"/>
      <c r="T18" s="35"/>
      <c r="AV18" s="73" t="str">
        <f>Zapisnik!C10</f>
        <v>DV "Zagorske Pčelice"</v>
      </c>
      <c r="AX18" s="22">
        <f ca="1" t="shared" si="0"/>
        <v>16</v>
      </c>
    </row>
    <row r="19" spans="1:50" ht="14.25" thickBot="1" thickTop="1">
      <c r="A19" s="42"/>
      <c r="B19" s="82" t="s">
        <v>70</v>
      </c>
      <c r="C19" s="82">
        <v>0</v>
      </c>
      <c r="D19" s="47"/>
      <c r="E19" s="49"/>
      <c r="F19" s="193" t="str">
        <f>IF(C18&gt;C19,B18,IF(C19&gt;C18,B19," "))</f>
        <v>DV "Bubamara"</v>
      </c>
      <c r="G19" s="198">
        <v>2</v>
      </c>
      <c r="H19" s="42"/>
      <c r="I19" s="42"/>
      <c r="J19" s="194"/>
      <c r="K19" s="199"/>
      <c r="L19" s="35"/>
      <c r="M19" s="59"/>
      <c r="N19" s="67">
        <v>6</v>
      </c>
      <c r="O19" s="195" t="str">
        <f>IF(G5&lt;G7,F5,IF(G7&lt;G5,F7," "))</f>
        <v>DV "Bedekovčina"</v>
      </c>
      <c r="P19" s="196"/>
      <c r="Q19" s="197"/>
      <c r="R19" s="79">
        <v>0</v>
      </c>
      <c r="S19" s="79">
        <v>1</v>
      </c>
      <c r="T19" s="35"/>
      <c r="AV19" s="73" t="str">
        <f>Zapisnik!C11</f>
        <v>DV "Cvrkutić" </v>
      </c>
      <c r="AX19" s="22" t="e">
        <f ca="1" t="shared" si="0"/>
        <v>#N/A</v>
      </c>
    </row>
    <row r="20" spans="1:50" ht="14.25" thickBot="1" thickTop="1">
      <c r="A20" s="42"/>
      <c r="B20" s="116"/>
      <c r="C20" s="116"/>
      <c r="D20" s="42"/>
      <c r="E20" s="42"/>
      <c r="F20" s="194"/>
      <c r="G20" s="199"/>
      <c r="H20" s="64"/>
      <c r="I20" s="42"/>
      <c r="J20" s="42"/>
      <c r="K20" s="35"/>
      <c r="L20" s="35"/>
      <c r="M20" s="59"/>
      <c r="N20" s="67">
        <v>8</v>
      </c>
      <c r="O20" s="195" t="str">
        <f>IF(G12&lt;G14,F12,IF(G14&lt;G12,F14," "))</f>
        <v>DV "Zipkica" 2</v>
      </c>
      <c r="P20" s="196"/>
      <c r="Q20" s="197"/>
      <c r="R20" s="79">
        <v>0</v>
      </c>
      <c r="S20" s="79">
        <v>3</v>
      </c>
      <c r="T20" s="35"/>
      <c r="AV20" s="73" t="str">
        <f>Zapisnik!C12</f>
        <v>DV "Bedekovčina"</v>
      </c>
      <c r="AX20" s="22">
        <f ca="1" t="shared" si="0"/>
        <v>11</v>
      </c>
    </row>
    <row r="21" spans="1:50" ht="14.25" thickBot="1" thickTop="1">
      <c r="A21" s="42"/>
      <c r="B21" s="116"/>
      <c r="C21" s="116"/>
      <c r="D21" s="42"/>
      <c r="E21" s="48"/>
      <c r="F21" s="193" t="str">
        <f>IF(C22&gt;C23,B22,IF(C23&gt;C22,B23," "))</f>
        <v>DV "Rožica"</v>
      </c>
      <c r="G21" s="198">
        <v>0</v>
      </c>
      <c r="H21" s="50"/>
      <c r="I21" s="57"/>
      <c r="J21" s="42"/>
      <c r="K21" s="35"/>
      <c r="L21" s="35"/>
      <c r="M21" s="59"/>
      <c r="N21" s="67">
        <v>5</v>
      </c>
      <c r="O21" s="195" t="str">
        <f>IF(G19&lt;G21,F19,IF(G21&lt;G19,F21," "))</f>
        <v>DV "Rožica"</v>
      </c>
      <c r="P21" s="196"/>
      <c r="Q21" s="197"/>
      <c r="R21" s="79">
        <v>1</v>
      </c>
      <c r="S21" s="79">
        <v>2</v>
      </c>
      <c r="T21" s="35"/>
      <c r="AV21" s="73" t="str">
        <f>Zapisnik!C13</f>
        <v>DV "Gustav Krklec" </v>
      </c>
      <c r="AX21" s="22">
        <f ca="1" t="shared" si="0"/>
        <v>7</v>
      </c>
    </row>
    <row r="22" spans="1:50" ht="14.25" thickBot="1" thickTop="1">
      <c r="A22" s="42"/>
      <c r="B22" s="63" t="s">
        <v>83</v>
      </c>
      <c r="C22" s="63">
        <v>0</v>
      </c>
      <c r="D22" s="46"/>
      <c r="E22" s="42"/>
      <c r="F22" s="194"/>
      <c r="G22" s="199"/>
      <c r="H22" s="51"/>
      <c r="I22" s="57"/>
      <c r="J22" s="42"/>
      <c r="K22" s="35"/>
      <c r="L22" s="35"/>
      <c r="M22" s="59"/>
      <c r="N22" s="67">
        <v>7</v>
      </c>
      <c r="O22" s="195" t="str">
        <f>IF(G26&lt;G28,F26,IF(G28&lt;G26,F28," "))</f>
        <v>DVJ "Zipkica"</v>
      </c>
      <c r="P22" s="196"/>
      <c r="Q22" s="197"/>
      <c r="R22" s="79">
        <v>2</v>
      </c>
      <c r="S22" s="79">
        <v>5</v>
      </c>
      <c r="T22" s="35"/>
      <c r="AV22" s="73" t="str">
        <f>Zapisnik!C14</f>
        <v>DV "Naša radost" </v>
      </c>
      <c r="AX22" s="22">
        <f ca="1" t="shared" si="0"/>
        <v>7</v>
      </c>
    </row>
    <row r="23" spans="1:50" ht="14.25" thickBot="1" thickTop="1">
      <c r="A23" s="42"/>
      <c r="B23" s="63" t="s">
        <v>93</v>
      </c>
      <c r="C23" s="63">
        <v>1</v>
      </c>
      <c r="D23" s="42"/>
      <c r="E23" s="42"/>
      <c r="F23" s="42"/>
      <c r="G23" s="42"/>
      <c r="H23" s="42"/>
      <c r="I23" s="66"/>
      <c r="J23" s="193" t="str">
        <f>IF(G19&gt;G21,F19,IF(G21&gt;G19,F21," "))</f>
        <v>DV "Bubamara"</v>
      </c>
      <c r="K23" s="198">
        <v>0</v>
      </c>
      <c r="L23" s="42"/>
      <c r="M23" s="59"/>
      <c r="N23" s="67"/>
      <c r="O23" s="195" t="str">
        <f>IF(C4&lt;C5,B4,IF(C5&lt;C4,B5," "))</f>
        <v>  </v>
      </c>
      <c r="P23" s="205"/>
      <c r="Q23" s="206"/>
      <c r="R23" s="79"/>
      <c r="S23" s="79"/>
      <c r="T23" s="35"/>
      <c r="AV23" s="73" t="str">
        <f>Zapisnik!C15</f>
        <v>DV "Rožica"</v>
      </c>
      <c r="AX23" s="22">
        <f ca="1" t="shared" si="0"/>
        <v>12</v>
      </c>
    </row>
    <row r="24" spans="1:50" ht="14.25" thickBot="1" thickTop="1">
      <c r="A24" s="35"/>
      <c r="B24" s="116"/>
      <c r="C24" s="116"/>
      <c r="D24" s="42"/>
      <c r="E24" s="42"/>
      <c r="F24" s="57"/>
      <c r="G24" s="57"/>
      <c r="H24" s="52"/>
      <c r="I24" s="65"/>
      <c r="J24" s="194"/>
      <c r="K24" s="199"/>
      <c r="L24" s="42"/>
      <c r="M24" s="59"/>
      <c r="N24" s="67"/>
      <c r="O24" s="195" t="str">
        <f>IF(C8&lt;C9,B8,IF(C9&lt;C8,B9," "))</f>
        <v>  </v>
      </c>
      <c r="P24" s="205"/>
      <c r="Q24" s="206"/>
      <c r="R24" s="79"/>
      <c r="S24" s="79"/>
      <c r="T24" s="35"/>
      <c r="AV24" s="73" t="str">
        <f>Zapisnik!C16</f>
        <v>DV "Zlatni dani"</v>
      </c>
      <c r="AX24" s="22">
        <f ca="1" t="shared" si="0"/>
        <v>15</v>
      </c>
    </row>
    <row r="25" spans="1:50" ht="14.25" thickBot="1" thickTop="1">
      <c r="A25" s="35"/>
      <c r="B25" s="63" t="s">
        <v>46</v>
      </c>
      <c r="C25" s="63">
        <v>1</v>
      </c>
      <c r="D25" s="42"/>
      <c r="E25" s="42"/>
      <c r="F25" s="42"/>
      <c r="G25" s="48"/>
      <c r="H25" s="42"/>
      <c r="I25" s="46"/>
      <c r="J25" s="193" t="str">
        <f>IF(G26&gt;G28,F26,IF(G28&gt;G26,F28," "))</f>
        <v>DV "Zlatni dani"</v>
      </c>
      <c r="K25" s="198">
        <v>2</v>
      </c>
      <c r="L25" s="201"/>
      <c r="M25" s="35"/>
      <c r="N25" s="67">
        <v>10</v>
      </c>
      <c r="O25" s="195" t="str">
        <f>IF(C11&lt;C12,B11,IF(C12&lt;C11,B12," "))</f>
        <v>DV "Gustav Krklec" </v>
      </c>
      <c r="P25" s="205"/>
      <c r="Q25" s="206"/>
      <c r="R25" s="79">
        <v>0</v>
      </c>
      <c r="S25" s="79">
        <v>1</v>
      </c>
      <c r="T25" s="35"/>
      <c r="AV25" s="73" t="str">
        <f>Zapisnik!C17</f>
        <v>DV "Zvirek"</v>
      </c>
      <c r="AX25" s="22" t="e">
        <f ca="1" t="shared" si="0"/>
        <v>#N/A</v>
      </c>
    </row>
    <row r="26" spans="1:50" ht="14.25" thickBot="1" thickTop="1">
      <c r="A26" s="35"/>
      <c r="B26" s="63" t="s">
        <v>16</v>
      </c>
      <c r="C26" s="63">
        <v>2</v>
      </c>
      <c r="D26" s="47"/>
      <c r="E26" s="49"/>
      <c r="F26" s="193" t="str">
        <f>IF(C25&gt;C26,B25,IF(C26&gt;C25,B26," "))</f>
        <v>DVJ "Zipkica"</v>
      </c>
      <c r="G26" s="198">
        <v>0</v>
      </c>
      <c r="H26" s="53"/>
      <c r="I26" s="42"/>
      <c r="J26" s="194"/>
      <c r="K26" s="199"/>
      <c r="L26" s="202"/>
      <c r="M26" s="35"/>
      <c r="N26" s="67"/>
      <c r="O26" s="195" t="str">
        <f>IF(C15&lt;C16,B15,IF(C16&lt;C15,B16," "))</f>
        <v>  </v>
      </c>
      <c r="P26" s="196"/>
      <c r="Q26" s="197"/>
      <c r="R26" s="79"/>
      <c r="S26" s="79"/>
      <c r="T26" s="35"/>
      <c r="AV26" s="73" t="str">
        <f>Zapisnik!C18</f>
        <v>DV "Balončica"</v>
      </c>
      <c r="AX26" s="22">
        <f ca="1" t="shared" si="0"/>
        <v>8</v>
      </c>
    </row>
    <row r="27" spans="1:50" ht="14.25" thickBot="1" thickTop="1">
      <c r="A27" s="35"/>
      <c r="B27" s="116"/>
      <c r="C27" s="116"/>
      <c r="D27" s="42"/>
      <c r="E27" s="42"/>
      <c r="F27" s="194"/>
      <c r="G27" s="199"/>
      <c r="H27" s="54"/>
      <c r="I27" s="35"/>
      <c r="J27" s="35"/>
      <c r="K27" s="35"/>
      <c r="L27" s="35"/>
      <c r="M27" s="35"/>
      <c r="N27" s="67"/>
      <c r="O27" s="195" t="str">
        <f>IF(C18&lt;C19,B18,IF(C19&lt;C18,B19," "))</f>
        <v>  </v>
      </c>
      <c r="P27" s="196"/>
      <c r="Q27" s="197"/>
      <c r="R27" s="79"/>
      <c r="S27" s="79"/>
      <c r="T27" s="35"/>
      <c r="AV27" s="73" t="str">
        <f>Zapisnik!C19</f>
        <v>Mravci</v>
      </c>
      <c r="AX27" s="22" t="e">
        <f ca="1" t="shared" si="0"/>
        <v>#N/A</v>
      </c>
    </row>
    <row r="28" spans="1:50" ht="14.25" thickBot="1" thickTop="1">
      <c r="A28" s="35"/>
      <c r="B28" s="117"/>
      <c r="C28" s="117"/>
      <c r="D28" s="42"/>
      <c r="E28" s="48"/>
      <c r="F28" s="193" t="str">
        <f>IF(C29&gt;C30,B29,IF(C30&gt;C29,B30," "))</f>
        <v>DV "Zlatni dani"</v>
      </c>
      <c r="G28" s="198">
        <v>4</v>
      </c>
      <c r="H28" s="42"/>
      <c r="I28" s="35"/>
      <c r="J28" s="35"/>
      <c r="K28" s="35"/>
      <c r="L28" s="35"/>
      <c r="M28" s="35"/>
      <c r="N28" s="67">
        <v>10</v>
      </c>
      <c r="O28" s="195" t="str">
        <f>IF(C22&lt;C23,B22,IF(C23&lt;C22,B23," "))</f>
        <v>DV "Naša radost" </v>
      </c>
      <c r="P28" s="196"/>
      <c r="Q28" s="197"/>
      <c r="R28" s="79">
        <v>0</v>
      </c>
      <c r="S28" s="79">
        <v>1</v>
      </c>
      <c r="T28" s="35"/>
      <c r="AV28" s="73" t="str">
        <f>Zapisnik!C20</f>
        <v>DV "Kesten"</v>
      </c>
      <c r="AX28" s="22" t="e">
        <f ca="1" t="shared" si="0"/>
        <v>#N/A</v>
      </c>
    </row>
    <row r="29" spans="1:50" ht="14.25" thickBot="1" thickTop="1">
      <c r="A29" s="35"/>
      <c r="B29" s="82" t="s">
        <v>70</v>
      </c>
      <c r="C29" s="82">
        <v>0</v>
      </c>
      <c r="D29" s="46"/>
      <c r="E29" s="42"/>
      <c r="F29" s="194"/>
      <c r="G29" s="199"/>
      <c r="H29" s="42"/>
      <c r="I29" s="35"/>
      <c r="J29" s="35"/>
      <c r="K29" s="35"/>
      <c r="L29" s="35"/>
      <c r="M29" s="35"/>
      <c r="N29" s="67">
        <v>9</v>
      </c>
      <c r="O29" s="195" t="str">
        <f>IF(C25&lt;C26,B25,IF(C26&lt;C25,B26," "))</f>
        <v>DV "Balončica"</v>
      </c>
      <c r="P29" s="196"/>
      <c r="Q29" s="197"/>
      <c r="R29" s="79">
        <v>1</v>
      </c>
      <c r="S29" s="79">
        <v>2</v>
      </c>
      <c r="T29" s="35"/>
      <c r="AV29" s="73" t="str">
        <f>Zapisnik!C21</f>
        <v>DV "Zipkica" 2</v>
      </c>
      <c r="AX29" s="22">
        <f ca="1" t="shared" si="0"/>
        <v>9</v>
      </c>
    </row>
    <row r="30" spans="1:50" ht="14.25" thickBot="1" thickTop="1">
      <c r="A30" s="35"/>
      <c r="B30" s="82" t="s">
        <v>76</v>
      </c>
      <c r="C30" s="82">
        <v>1</v>
      </c>
      <c r="D30" s="42"/>
      <c r="E30" s="42"/>
      <c r="F30" s="42"/>
      <c r="G30" s="42"/>
      <c r="H30" s="42"/>
      <c r="I30" s="35"/>
      <c r="J30" s="35"/>
      <c r="K30" s="35"/>
      <c r="L30" s="35"/>
      <c r="M30" s="35"/>
      <c r="N30" s="67"/>
      <c r="O30" s="195" t="str">
        <f>IF(C29&lt;C30,B29,IF(C30&lt;C29,B30," "))</f>
        <v>  </v>
      </c>
      <c r="P30" s="196"/>
      <c r="Q30" s="197"/>
      <c r="R30" s="79"/>
      <c r="S30" s="79"/>
      <c r="T30" s="35"/>
      <c r="AV30" s="73" t="str">
        <f>Zapisnik!C22</f>
        <v>DVJ "Zipkica"</v>
      </c>
      <c r="AX30" s="22">
        <f ca="1" t="shared" si="0"/>
        <v>10</v>
      </c>
    </row>
    <row r="31" spans="1:48" ht="13.5" thickTop="1">
      <c r="A31" s="35"/>
      <c r="B31" s="35"/>
      <c r="C31" s="35"/>
      <c r="D31" s="35"/>
      <c r="E31" s="35"/>
      <c r="F31" s="43"/>
      <c r="G31" s="43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AV31" s="73"/>
    </row>
    <row r="32" spans="6:48" ht="12.75">
      <c r="F32" s="39"/>
      <c r="G32" s="39"/>
      <c r="AV32" s="73"/>
    </row>
    <row r="33" spans="6:7" ht="12.75">
      <c r="F33" s="39"/>
      <c r="G33" s="39"/>
    </row>
    <row r="34" spans="6:7" ht="12.75">
      <c r="F34" s="39"/>
      <c r="G34" s="39"/>
    </row>
    <row r="35" spans="6:7" ht="12.75">
      <c r="F35" s="39"/>
      <c r="G35" s="39"/>
    </row>
    <row r="36" spans="6:7" ht="12.75">
      <c r="F36" s="38"/>
      <c r="G36" s="38"/>
    </row>
    <row r="37" spans="6:7" ht="12.75">
      <c r="F37" s="38"/>
      <c r="G37" s="38"/>
    </row>
    <row r="38" spans="6:7" ht="12.75">
      <c r="F38" s="38"/>
      <c r="G38" s="38"/>
    </row>
    <row r="39" spans="6:7" ht="12.75">
      <c r="F39" s="38"/>
      <c r="G39" s="38"/>
    </row>
    <row r="40" spans="6:7" ht="12.75">
      <c r="F40" s="38"/>
      <c r="G40" s="38"/>
    </row>
    <row r="41" spans="6:7" ht="12.75">
      <c r="F41" s="38"/>
      <c r="G41" s="38"/>
    </row>
    <row r="42" spans="1:15" ht="12.75">
      <c r="A42" s="37"/>
      <c r="B42" s="37"/>
      <c r="C42" s="37"/>
      <c r="D42" s="37"/>
      <c r="E42" s="37"/>
      <c r="F42" s="68"/>
      <c r="G42" s="68"/>
      <c r="H42" s="37"/>
      <c r="I42" s="37"/>
      <c r="J42" s="37"/>
      <c r="K42" s="37"/>
      <c r="L42" s="37"/>
      <c r="M42" s="37"/>
      <c r="N42" s="37"/>
      <c r="O42" s="37"/>
    </row>
    <row r="43" spans="1:15" ht="12.75">
      <c r="A43" s="37"/>
      <c r="B43" s="37"/>
      <c r="C43" s="37"/>
      <c r="D43" s="37"/>
      <c r="E43" s="37"/>
      <c r="F43" s="68"/>
      <c r="G43" s="68"/>
      <c r="H43" s="37"/>
      <c r="I43" s="37"/>
      <c r="J43" s="37"/>
      <c r="K43" s="37"/>
      <c r="L43" s="37"/>
      <c r="M43" s="37"/>
      <c r="N43" s="37"/>
      <c r="O43" s="37"/>
    </row>
    <row r="44" spans="1:15" ht="12.75">
      <c r="A44" s="37"/>
      <c r="B44" s="37"/>
      <c r="C44" s="37"/>
      <c r="D44" s="37"/>
      <c r="E44" s="37"/>
      <c r="F44" s="68"/>
      <c r="G44" s="68"/>
      <c r="H44" s="37"/>
      <c r="I44" s="37"/>
      <c r="J44" s="37"/>
      <c r="K44" s="37"/>
      <c r="L44" s="37"/>
      <c r="M44" s="37"/>
      <c r="N44" s="37"/>
      <c r="O44" s="37"/>
    </row>
    <row r="45" spans="1:15" ht="12.75">
      <c r="A45" s="37"/>
      <c r="B45" s="37"/>
      <c r="C45" s="37"/>
      <c r="D45" s="37"/>
      <c r="E45" s="37"/>
      <c r="F45" s="68"/>
      <c r="G45" s="68"/>
      <c r="H45" s="37"/>
      <c r="I45" s="37"/>
      <c r="J45" s="37"/>
      <c r="K45" s="37"/>
      <c r="L45" s="37"/>
      <c r="M45" s="37"/>
      <c r="N45" s="37"/>
      <c r="O45" s="37"/>
    </row>
    <row r="46" spans="1:15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2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2.75">
      <c r="A50" s="37"/>
      <c r="B50" s="207"/>
      <c r="C50" s="207"/>
      <c r="D50" s="207"/>
      <c r="E50" s="207"/>
      <c r="F50" s="208"/>
      <c r="G50" s="208"/>
      <c r="H50" s="208"/>
      <c r="I50" s="208"/>
      <c r="J50" s="37"/>
      <c r="K50" s="37"/>
      <c r="L50" s="37"/>
      <c r="M50" s="37"/>
      <c r="N50" s="37"/>
      <c r="O50" s="37"/>
    </row>
    <row r="51" spans="1:15" ht="12.75">
      <c r="A51" s="37"/>
      <c r="B51" s="37"/>
      <c r="C51" s="37"/>
      <c r="D51" s="37"/>
      <c r="E51" s="37"/>
      <c r="F51" s="37"/>
      <c r="G51" s="37"/>
      <c r="H51" s="37"/>
      <c r="I51" s="69"/>
      <c r="J51" s="37"/>
      <c r="K51" s="37"/>
      <c r="L51" s="37"/>
      <c r="M51" s="37"/>
      <c r="N51" s="37"/>
      <c r="O51" s="37"/>
    </row>
    <row r="52" spans="1:15" ht="12.75">
      <c r="A52" s="37"/>
      <c r="B52" s="37"/>
      <c r="C52" s="37"/>
      <c r="D52" s="37"/>
      <c r="E52" s="37"/>
      <c r="F52" s="69"/>
      <c r="G52" s="69"/>
      <c r="H52" s="37"/>
      <c r="I52" s="69"/>
      <c r="J52" s="37"/>
      <c r="K52" s="37"/>
      <c r="L52" s="37"/>
      <c r="M52" s="37"/>
      <c r="N52" s="37"/>
      <c r="O52" s="37"/>
    </row>
    <row r="53" spans="1:15" ht="12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2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12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2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2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2.75">
      <c r="A60" s="37"/>
      <c r="B60" s="37"/>
      <c r="C60" s="37"/>
      <c r="D60" s="37"/>
      <c r="E60" s="37"/>
      <c r="F60" s="37"/>
      <c r="G60" s="37"/>
      <c r="H60" s="37"/>
      <c r="I60" s="69"/>
      <c r="J60" s="37"/>
      <c r="K60" s="37"/>
      <c r="L60" s="37"/>
      <c r="M60" s="37"/>
      <c r="N60" s="37"/>
      <c r="O60" s="37"/>
    </row>
    <row r="61" spans="1:15" ht="12.75">
      <c r="A61" s="37"/>
      <c r="B61" s="37"/>
      <c r="C61" s="37"/>
      <c r="D61" s="37"/>
      <c r="E61" s="37"/>
      <c r="F61" s="37"/>
      <c r="G61" s="37"/>
      <c r="H61" s="37"/>
      <c r="I61" s="69"/>
      <c r="J61" s="37"/>
      <c r="K61" s="37"/>
      <c r="L61" s="37"/>
      <c r="M61" s="37"/>
      <c r="N61" s="37"/>
      <c r="O61" s="37"/>
    </row>
    <row r="62" spans="1:15" ht="12.75">
      <c r="A62" s="37"/>
      <c r="B62" s="37"/>
      <c r="C62" s="37"/>
      <c r="D62" s="37"/>
      <c r="E62" s="37"/>
      <c r="F62" s="37"/>
      <c r="G62" s="37"/>
      <c r="H62" s="37"/>
      <c r="I62" s="69"/>
      <c r="J62" s="37"/>
      <c r="K62" s="37"/>
      <c r="L62" s="37"/>
      <c r="M62" s="37"/>
      <c r="N62" s="37"/>
      <c r="O62" s="37"/>
    </row>
    <row r="63" spans="1:15" ht="12.75">
      <c r="A63" s="37"/>
      <c r="B63" s="37"/>
      <c r="C63" s="37"/>
      <c r="D63" s="37"/>
      <c r="E63" s="37"/>
      <c r="F63" s="37"/>
      <c r="G63" s="37"/>
      <c r="H63" s="37"/>
      <c r="I63" s="69"/>
      <c r="J63" s="37"/>
      <c r="K63" s="37"/>
      <c r="L63" s="37"/>
      <c r="M63" s="37"/>
      <c r="N63" s="37"/>
      <c r="O63" s="37"/>
    </row>
    <row r="64" spans="1:15" ht="12.75">
      <c r="A64" s="37"/>
      <c r="B64" s="37"/>
      <c r="C64" s="37"/>
      <c r="D64" s="37"/>
      <c r="E64" s="37"/>
      <c r="F64" s="37"/>
      <c r="G64" s="37"/>
      <c r="H64" s="37"/>
      <c r="I64" s="69"/>
      <c r="J64" s="37"/>
      <c r="K64" s="37"/>
      <c r="L64" s="37"/>
      <c r="M64" s="37"/>
      <c r="N64" s="37"/>
      <c r="O64" s="37"/>
    </row>
    <row r="65" spans="1:15" ht="12.75">
      <c r="A65" s="37"/>
      <c r="B65" s="37"/>
      <c r="C65" s="37"/>
      <c r="D65" s="37"/>
      <c r="E65" s="37"/>
      <c r="F65" s="37"/>
      <c r="G65" s="37"/>
      <c r="H65" s="37"/>
      <c r="I65" s="69"/>
      <c r="J65" s="37"/>
      <c r="K65" s="37"/>
      <c r="L65" s="37"/>
      <c r="M65" s="37"/>
      <c r="N65" s="37"/>
      <c r="O65" s="37"/>
    </row>
    <row r="66" spans="1:15" ht="12.75">
      <c r="A66" s="37"/>
      <c r="B66" s="37"/>
      <c r="C66" s="37"/>
      <c r="D66" s="37"/>
      <c r="E66" s="37"/>
      <c r="F66" s="37"/>
      <c r="G66" s="37"/>
      <c r="H66" s="37"/>
      <c r="I66" s="69"/>
      <c r="J66" s="37"/>
      <c r="K66" s="37"/>
      <c r="L66" s="37"/>
      <c r="M66" s="37"/>
      <c r="N66" s="37"/>
      <c r="O66" s="37"/>
    </row>
    <row r="67" spans="1:15" ht="12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2.7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2.7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12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2.7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2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2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ht="12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2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ht="12.7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ht="12.7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ht="12.75">
      <c r="A78" s="37"/>
      <c r="B78" s="37"/>
      <c r="C78" s="37"/>
      <c r="D78" s="37"/>
      <c r="E78" s="37"/>
      <c r="F78" s="37"/>
      <c r="G78" s="37"/>
      <c r="H78" s="69"/>
      <c r="I78" s="37"/>
      <c r="J78" s="37"/>
      <c r="K78" s="37"/>
      <c r="L78" s="37"/>
      <c r="M78" s="37"/>
      <c r="N78" s="37"/>
      <c r="O78" s="37"/>
    </row>
    <row r="79" spans="1:15" ht="12.75">
      <c r="A79" s="37"/>
      <c r="B79" s="37"/>
      <c r="C79" s="37"/>
      <c r="D79" s="37"/>
      <c r="E79" s="37"/>
      <c r="F79" s="37"/>
      <c r="G79" s="37"/>
      <c r="H79" s="69"/>
      <c r="I79" s="37"/>
      <c r="J79" s="37"/>
      <c r="K79" s="37"/>
      <c r="L79" s="37"/>
      <c r="M79" s="37"/>
      <c r="N79" s="37"/>
      <c r="O79" s="37"/>
    </row>
    <row r="80" spans="1:15" ht="12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ht="12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ht="12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12.75">
      <c r="A83" s="37"/>
      <c r="B83" s="37"/>
      <c r="C83" s="37"/>
      <c r="D83" s="37"/>
      <c r="E83" s="37"/>
      <c r="F83" s="69"/>
      <c r="G83" s="69"/>
      <c r="H83" s="68"/>
      <c r="I83" s="68"/>
      <c r="J83" s="37"/>
      <c r="K83" s="37"/>
      <c r="L83" s="37"/>
      <c r="M83" s="37"/>
      <c r="N83" s="37"/>
      <c r="O83" s="37"/>
    </row>
    <row r="84" spans="1:15" ht="12.75">
      <c r="A84" s="37"/>
      <c r="B84" s="37"/>
      <c r="C84" s="37"/>
      <c r="D84" s="37"/>
      <c r="E84" s="37"/>
      <c r="F84" s="69"/>
      <c r="G84" s="69"/>
      <c r="H84" s="37"/>
      <c r="I84" s="37"/>
      <c r="J84" s="37"/>
      <c r="K84" s="37"/>
      <c r="L84" s="37"/>
      <c r="M84" s="37"/>
      <c r="N84" s="37"/>
      <c r="O84" s="37"/>
    </row>
    <row r="85" spans="1:15" ht="12.75">
      <c r="A85" s="37"/>
      <c r="B85" s="37"/>
      <c r="C85" s="37"/>
      <c r="D85" s="37"/>
      <c r="E85" s="37"/>
      <c r="F85" s="69"/>
      <c r="G85" s="69"/>
      <c r="H85" s="37"/>
      <c r="I85" s="37"/>
      <c r="J85" s="37"/>
      <c r="K85" s="37"/>
      <c r="L85" s="37"/>
      <c r="M85" s="37"/>
      <c r="N85" s="37"/>
      <c r="O85" s="37"/>
    </row>
    <row r="86" spans="1:15" ht="12.75">
      <c r="A86" s="37"/>
      <c r="B86" s="37"/>
      <c r="C86" s="37"/>
      <c r="D86" s="37"/>
      <c r="E86" s="37"/>
      <c r="F86" s="69"/>
      <c r="G86" s="69"/>
      <c r="H86" s="37"/>
      <c r="I86" s="37"/>
      <c r="J86" s="37"/>
      <c r="K86" s="37"/>
      <c r="L86" s="37"/>
      <c r="M86" s="37"/>
      <c r="N86" s="37"/>
      <c r="O86" s="37"/>
    </row>
    <row r="87" spans="1:15" ht="12.75">
      <c r="A87" s="37"/>
      <c r="B87" s="37"/>
      <c r="C87" s="37"/>
      <c r="D87" s="37"/>
      <c r="E87" s="37"/>
      <c r="F87" s="69"/>
      <c r="G87" s="69"/>
      <c r="H87" s="37"/>
      <c r="I87" s="37"/>
      <c r="J87" s="37"/>
      <c r="K87" s="37"/>
      <c r="L87" s="37"/>
      <c r="M87" s="37"/>
      <c r="N87" s="37"/>
      <c r="O87" s="37"/>
    </row>
    <row r="88" spans="1:15" ht="12.75">
      <c r="A88" s="37"/>
      <c r="B88" s="37"/>
      <c r="C88" s="37"/>
      <c r="D88" s="37"/>
      <c r="E88" s="37"/>
      <c r="F88" s="69"/>
      <c r="G88" s="69"/>
      <c r="H88" s="37"/>
      <c r="I88" s="37"/>
      <c r="J88" s="37"/>
      <c r="K88" s="37"/>
      <c r="L88" s="37"/>
      <c r="M88" s="37"/>
      <c r="N88" s="37"/>
      <c r="O88" s="37"/>
    </row>
    <row r="89" spans="1:15" ht="12.75">
      <c r="A89" s="37"/>
      <c r="B89" s="37"/>
      <c r="C89" s="37"/>
      <c r="D89" s="37"/>
      <c r="E89" s="37"/>
      <c r="F89" s="69"/>
      <c r="G89" s="69"/>
      <c r="H89" s="37"/>
      <c r="I89" s="37"/>
      <c r="J89" s="37"/>
      <c r="K89" s="37"/>
      <c r="L89" s="37"/>
      <c r="M89" s="37"/>
      <c r="N89" s="37"/>
      <c r="O89" s="37"/>
    </row>
    <row r="90" spans="1:15" ht="12.75">
      <c r="A90" s="37"/>
      <c r="B90" s="37"/>
      <c r="C90" s="37"/>
      <c r="D90" s="37"/>
      <c r="E90" s="37"/>
      <c r="F90" s="69"/>
      <c r="G90" s="69"/>
      <c r="H90" s="37"/>
      <c r="I90" s="37"/>
      <c r="J90" s="37"/>
      <c r="K90" s="37"/>
      <c r="L90" s="37"/>
      <c r="M90" s="37"/>
      <c r="N90" s="37"/>
      <c r="O90" s="37"/>
    </row>
    <row r="91" spans="1:15" ht="12.75">
      <c r="A91" s="37"/>
      <c r="B91" s="37"/>
      <c r="C91" s="37"/>
      <c r="D91" s="37"/>
      <c r="E91" s="37"/>
      <c r="F91" s="69"/>
      <c r="G91" s="69"/>
      <c r="H91" s="37"/>
      <c r="I91" s="37"/>
      <c r="J91" s="37"/>
      <c r="K91" s="37"/>
      <c r="L91" s="37"/>
      <c r="M91" s="37"/>
      <c r="N91" s="37"/>
      <c r="O91" s="37"/>
    </row>
    <row r="92" spans="1:15" ht="12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2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ht="12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ht="12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</sheetData>
  <sheetProtection/>
  <mergeCells count="53">
    <mergeCell ref="L11:L12"/>
    <mergeCell ref="O10:O11"/>
    <mergeCell ref="P10:P11"/>
    <mergeCell ref="J9:J10"/>
    <mergeCell ref="K9:K10"/>
    <mergeCell ref="J11:J12"/>
    <mergeCell ref="L25:L26"/>
    <mergeCell ref="J18:J19"/>
    <mergeCell ref="K18:K19"/>
    <mergeCell ref="O15:Q15"/>
    <mergeCell ref="O16:Q16"/>
    <mergeCell ref="O17:Q17"/>
    <mergeCell ref="O18:Q18"/>
    <mergeCell ref="O19:Q19"/>
    <mergeCell ref="O20:Q20"/>
    <mergeCell ref="O21:Q21"/>
    <mergeCell ref="F26:F27"/>
    <mergeCell ref="G26:G27"/>
    <mergeCell ref="G14:G15"/>
    <mergeCell ref="G19:G20"/>
    <mergeCell ref="J23:J24"/>
    <mergeCell ref="K23:K24"/>
    <mergeCell ref="J25:J26"/>
    <mergeCell ref="K25:K26"/>
    <mergeCell ref="J16:J17"/>
    <mergeCell ref="K16:K17"/>
    <mergeCell ref="F28:F29"/>
    <mergeCell ref="G28:G29"/>
    <mergeCell ref="B50:I50"/>
    <mergeCell ref="B2:J2"/>
    <mergeCell ref="F5:F6"/>
    <mergeCell ref="F7:F8"/>
    <mergeCell ref="G5:G6"/>
    <mergeCell ref="F21:F22"/>
    <mergeCell ref="F14:F15"/>
    <mergeCell ref="F19:F20"/>
    <mergeCell ref="H7:H8"/>
    <mergeCell ref="G7:G8"/>
    <mergeCell ref="F12:F13"/>
    <mergeCell ref="G12:G13"/>
    <mergeCell ref="O22:Q22"/>
    <mergeCell ref="O23:Q23"/>
    <mergeCell ref="K11:K12"/>
    <mergeCell ref="G21:G22"/>
    <mergeCell ref="P12:P13"/>
    <mergeCell ref="O12:O13"/>
    <mergeCell ref="O24:Q24"/>
    <mergeCell ref="O25:Q25"/>
    <mergeCell ref="O30:Q30"/>
    <mergeCell ref="O26:Q26"/>
    <mergeCell ref="O27:Q27"/>
    <mergeCell ref="O28:Q28"/>
    <mergeCell ref="O29:Q29"/>
  </mergeCells>
  <dataValidations count="1">
    <dataValidation type="list" allowBlank="1" showInputMessage="1" showErrorMessage="1" sqref="B29:B30 B8:B9 B11:B12 B15:B16 B18:B19 B22:B23 B25:B26 B4:B5">
      <formula1>$AV$14:$AV$30</formula1>
    </dataValidation>
  </dataValidations>
  <printOptions/>
  <pageMargins left="0.7480314960629921" right="0.7480314960629921" top="0.984251968503937" bottom="0.984251968503937" header="0.5118110236220472" footer="0.5118110236220472"/>
  <pageSetup fitToHeight="107" fitToWidth="1" horizontalDpi="600" verticalDpi="600" orientation="landscape" paperSize="9" scale="85" r:id="rId1"/>
  <headerFooter alignWithMargins="0">
    <oddHeader>&amp;LZabok&amp;C14. OLIMPIJADA DJEČJIH VRTIĆA&amp;R09.05.2015</oddHeader>
    <oddFooter>&amp;R@ KuKuRiKu informatika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view="pageBreakPreview" zoomScale="115" zoomScaleNormal="115" zoomScaleSheetLayoutView="115" zoomScalePageLayoutView="0" workbookViewId="0" topLeftCell="A6">
      <selection activeCell="C20" sqref="C20"/>
    </sheetView>
  </sheetViews>
  <sheetFormatPr defaultColWidth="9.140625" defaultRowHeight="12.75"/>
  <cols>
    <col min="1" max="1" width="3.7109375" style="22" customWidth="1"/>
    <col min="2" max="2" width="4.7109375" style="22" customWidth="1"/>
    <col min="3" max="3" width="30.28125" style="22" customWidth="1"/>
    <col min="4" max="4" width="26.28125" style="22" customWidth="1"/>
    <col min="5" max="14" width="5.7109375" style="22" customWidth="1"/>
    <col min="15" max="15" width="7.57421875" style="22" customWidth="1"/>
    <col min="16" max="16" width="7.00390625" style="22" customWidth="1"/>
    <col min="17" max="17" width="5.57421875" style="22" customWidth="1"/>
    <col min="18" max="19" width="9.140625" style="22" customWidth="1"/>
    <col min="20" max="20" width="34.57421875" style="22" customWidth="1"/>
    <col min="21" max="16384" width="9.140625" style="22" customWidth="1"/>
  </cols>
  <sheetData>
    <row r="1" spans="1:18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9.5" thickBot="1" thickTop="1">
      <c r="A3" s="35"/>
      <c r="B3" s="151" t="s">
        <v>100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3"/>
      <c r="Q3" s="35"/>
      <c r="R3" s="35"/>
    </row>
    <row r="4" spans="1:18" ht="17.25" thickBot="1" thickTop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5"/>
      <c r="Q4" s="35"/>
      <c r="R4" s="35"/>
    </row>
    <row r="5" spans="1:18" ht="17.25" thickBot="1" thickTop="1">
      <c r="A5" s="35"/>
      <c r="B5" s="35"/>
      <c r="C5" s="35"/>
      <c r="D5" s="35"/>
      <c r="E5" s="150" t="s">
        <v>62</v>
      </c>
      <c r="F5" s="150"/>
      <c r="G5" s="150"/>
      <c r="H5" s="150"/>
      <c r="I5" s="150"/>
      <c r="J5" s="150" t="s">
        <v>63</v>
      </c>
      <c r="K5" s="150"/>
      <c r="L5" s="150"/>
      <c r="M5" s="150"/>
      <c r="N5" s="150"/>
      <c r="O5" s="35"/>
      <c r="P5" s="35"/>
      <c r="Q5" s="35"/>
      <c r="R5" s="35"/>
    </row>
    <row r="6" spans="1:22" ht="90.75" customHeight="1" thickBot="1" thickTop="1">
      <c r="A6" s="35"/>
      <c r="B6" s="35"/>
      <c r="C6" s="112" t="s">
        <v>1</v>
      </c>
      <c r="D6" s="113"/>
      <c r="E6" s="102" t="s">
        <v>55</v>
      </c>
      <c r="F6" s="103" t="s">
        <v>56</v>
      </c>
      <c r="G6" s="103" t="s">
        <v>57</v>
      </c>
      <c r="H6" s="103" t="s">
        <v>58</v>
      </c>
      <c r="I6" s="103" t="s">
        <v>59</v>
      </c>
      <c r="J6" s="103" t="s">
        <v>55</v>
      </c>
      <c r="K6" s="103" t="s">
        <v>56</v>
      </c>
      <c r="L6" s="103" t="s">
        <v>57</v>
      </c>
      <c r="M6" s="103" t="s">
        <v>58</v>
      </c>
      <c r="N6" s="103" t="s">
        <v>59</v>
      </c>
      <c r="O6" s="32" t="s">
        <v>60</v>
      </c>
      <c r="P6" s="32" t="s">
        <v>61</v>
      </c>
      <c r="Q6" s="35"/>
      <c r="R6" s="35"/>
      <c r="S6" s="37"/>
      <c r="T6" s="37"/>
      <c r="U6" s="37"/>
      <c r="V6" s="37"/>
    </row>
    <row r="7" spans="1:22" ht="21.75" thickBot="1" thickTop="1">
      <c r="A7" s="35"/>
      <c r="B7" s="75" t="s">
        <v>7</v>
      </c>
      <c r="C7" s="146" t="s">
        <v>12</v>
      </c>
      <c r="D7" s="145"/>
      <c r="E7" s="70">
        <f>'50m M'!J6</f>
        <v>15</v>
      </c>
      <c r="F7" s="70">
        <f>'Stafeta M'!I6</f>
        <v>10</v>
      </c>
      <c r="G7" s="70">
        <f>'Bacanje M'!J6</f>
        <v>16</v>
      </c>
      <c r="H7" s="70">
        <f>'Skok M'!J6</f>
        <v>15</v>
      </c>
      <c r="I7" s="70">
        <f>IF(ISNA('Nogomet M'!AX15),0,'Nogomet M'!AX15)</f>
        <v>13</v>
      </c>
      <c r="J7" s="71">
        <f>'50m Z'!J6</f>
        <v>8</v>
      </c>
      <c r="K7" s="70">
        <f>'Stafeta Z'!I6</f>
        <v>9</v>
      </c>
      <c r="L7" s="70">
        <f>'Bacanje Z'!J6</f>
        <v>13</v>
      </c>
      <c r="M7" s="70">
        <f>'Skok Z'!J6</f>
        <v>11</v>
      </c>
      <c r="N7" s="74">
        <f>IF(ISNA('Nogomet Z'!AX15),0,'Nogomet Z'!AX15)</f>
        <v>0</v>
      </c>
      <c r="O7" s="40">
        <f>SUM(E7:N7)</f>
        <v>110</v>
      </c>
      <c r="P7" s="41">
        <f>RANK(O7,$O$7:$O$29,0)</f>
        <v>4</v>
      </c>
      <c r="Q7" s="35"/>
      <c r="R7" s="35"/>
      <c r="S7" s="37"/>
      <c r="T7" s="147"/>
      <c r="U7" s="148"/>
      <c r="V7" s="37"/>
    </row>
    <row r="8" spans="1:22" ht="21.75" thickBot="1" thickTop="1">
      <c r="A8" s="35"/>
      <c r="B8" s="75" t="s">
        <v>11</v>
      </c>
      <c r="C8" s="144" t="s">
        <v>94</v>
      </c>
      <c r="D8" s="145"/>
      <c r="E8" s="70">
        <f>'50m M'!J8</f>
        <v>5</v>
      </c>
      <c r="F8" s="70">
        <f>'Stafeta M'!I8</f>
        <v>9</v>
      </c>
      <c r="G8" s="70">
        <f>'Bacanje M'!J8</f>
        <v>2</v>
      </c>
      <c r="H8" s="70">
        <f>'Skok M'!J8</f>
        <v>13</v>
      </c>
      <c r="I8" s="70">
        <f>IF(ISNA('Nogomet M'!AX16),0,'Nogomet M'!AX16)</f>
        <v>8</v>
      </c>
      <c r="J8" s="71">
        <f>'50m Z'!J8</f>
        <v>14</v>
      </c>
      <c r="K8" s="70">
        <f>'Stafeta Z'!I8</f>
        <v>2</v>
      </c>
      <c r="L8" s="70">
        <f>'Bacanje Z'!J8</f>
        <v>16</v>
      </c>
      <c r="M8" s="70">
        <f>'Skok Z'!J8</f>
        <v>4</v>
      </c>
      <c r="N8" s="74">
        <f>IF(ISNA('Nogomet Z'!AX16),0,'Nogomet Z'!AX16)</f>
        <v>14</v>
      </c>
      <c r="O8" s="40">
        <f>SUM(E8:N8)</f>
        <v>87</v>
      </c>
      <c r="P8" s="41">
        <f aca="true" t="shared" si="0" ref="P8:P22">RANK(O8,$O$7:$O$29,0)</f>
        <v>9</v>
      </c>
      <c r="Q8" s="35"/>
      <c r="R8" s="35"/>
      <c r="S8" s="37"/>
      <c r="T8" s="119"/>
      <c r="U8" s="120"/>
      <c r="V8" s="37"/>
    </row>
    <row r="9" spans="1:22" ht="21" customHeight="1" thickBot="1" thickTop="1">
      <c r="A9" s="35"/>
      <c r="B9" s="75" t="s">
        <v>15</v>
      </c>
      <c r="C9" s="144" t="s">
        <v>8</v>
      </c>
      <c r="D9" s="145"/>
      <c r="E9" s="70">
        <f>'50m M'!J10</f>
        <v>7</v>
      </c>
      <c r="F9" s="70">
        <f>'Stafeta M'!I10</f>
        <v>13</v>
      </c>
      <c r="G9" s="70">
        <f>'Bacanje M'!J10</f>
        <v>15</v>
      </c>
      <c r="H9" s="70">
        <f>'Skok M'!J10</f>
        <v>16</v>
      </c>
      <c r="I9" s="70">
        <f>IF(ISNA('Nogomet M'!AX17),0,'Nogomet M'!AX17)</f>
        <v>7</v>
      </c>
      <c r="J9" s="71">
        <f>'50m Z'!J10</f>
        <v>16</v>
      </c>
      <c r="K9" s="70">
        <f>'Stafeta Z'!I10</f>
        <v>4</v>
      </c>
      <c r="L9" s="70">
        <f>'Bacanje Z'!J10</f>
        <v>12</v>
      </c>
      <c r="M9" s="70">
        <f>'Skok Z'!J10</f>
        <v>14</v>
      </c>
      <c r="N9" s="74">
        <f>IF(ISNA('Nogomet Z'!AX17),0,'Nogomet Z'!AX17)</f>
        <v>13</v>
      </c>
      <c r="O9" s="40">
        <f>SUM(E9:N9)</f>
        <v>117</v>
      </c>
      <c r="P9" s="41">
        <f t="shared" si="0"/>
        <v>2</v>
      </c>
      <c r="Q9" s="35"/>
      <c r="R9" s="35"/>
      <c r="S9" s="37"/>
      <c r="T9" s="147"/>
      <c r="U9" s="148"/>
      <c r="V9" s="37"/>
    </row>
    <row r="10" spans="1:22" ht="21" customHeight="1" thickBot="1" thickTop="1">
      <c r="A10" s="35"/>
      <c r="B10" s="75" t="s">
        <v>19</v>
      </c>
      <c r="C10" s="154" t="s">
        <v>99</v>
      </c>
      <c r="D10" s="145"/>
      <c r="E10" s="70">
        <f>'50m M'!J12</f>
        <v>14</v>
      </c>
      <c r="F10" s="70">
        <f>'Stafeta M'!I12</f>
        <v>16</v>
      </c>
      <c r="G10" s="70">
        <f>'Bacanje M'!J12</f>
        <v>13</v>
      </c>
      <c r="H10" s="70">
        <f>'Skok M'!J12</f>
        <v>7</v>
      </c>
      <c r="I10" s="70">
        <f>IF(ISNA('Nogomet M'!AX18),0,'Nogomet M'!AX18)</f>
        <v>14</v>
      </c>
      <c r="J10" s="71">
        <f>'50m Z'!J12</f>
        <v>6</v>
      </c>
      <c r="K10" s="70">
        <f>'Stafeta Z'!I12</f>
        <v>16</v>
      </c>
      <c r="L10" s="70">
        <f>'Bacanje Z'!J12</f>
        <v>12</v>
      </c>
      <c r="M10" s="70">
        <f>'Skok Z'!J12</f>
        <v>7</v>
      </c>
      <c r="N10" s="74">
        <f>IF(ISNA('Nogomet Z'!AX18),0,'Nogomet Z'!AX18)</f>
        <v>16</v>
      </c>
      <c r="O10" s="80">
        <f aca="true" t="shared" si="1" ref="O10:O18">SUM(E10:N10)</f>
        <v>121</v>
      </c>
      <c r="P10" s="41">
        <f t="shared" si="0"/>
        <v>1</v>
      </c>
      <c r="Q10" s="35"/>
      <c r="R10" s="35"/>
      <c r="S10" s="37"/>
      <c r="T10" s="149"/>
      <c r="U10" s="148"/>
      <c r="V10" s="37"/>
    </row>
    <row r="11" spans="1:22" ht="21.75" thickBot="1" thickTop="1">
      <c r="A11" s="35"/>
      <c r="B11" s="75" t="s">
        <v>22</v>
      </c>
      <c r="C11" s="146" t="s">
        <v>92</v>
      </c>
      <c r="D11" s="145"/>
      <c r="E11" s="70">
        <f>'50m M'!J14</f>
        <v>0</v>
      </c>
      <c r="F11" s="70">
        <f>'Stafeta M'!I14</f>
        <v>2</v>
      </c>
      <c r="G11" s="70">
        <f>'Bacanje M'!J14</f>
        <v>10</v>
      </c>
      <c r="H11" s="70">
        <f>'Skok M'!J14</f>
        <v>2</v>
      </c>
      <c r="I11" s="70">
        <f>IF(ISNA('Nogomet M'!AX19),0,'Nogomet M'!AX19)</f>
        <v>10</v>
      </c>
      <c r="J11" s="71">
        <f>'50m Z'!J14</f>
        <v>10</v>
      </c>
      <c r="K11" s="70">
        <f>'Stafeta Z'!I14</f>
        <v>15</v>
      </c>
      <c r="L11" s="70">
        <f>'Bacanje Z'!J14</f>
        <v>4</v>
      </c>
      <c r="M11" s="70">
        <f>'Skok Z'!J14</f>
        <v>3</v>
      </c>
      <c r="N11" s="74">
        <f>IF(ISNA('Nogomet Z'!AX19),0,'Nogomet Z'!AX19)</f>
        <v>0</v>
      </c>
      <c r="O11" s="40">
        <f t="shared" si="1"/>
        <v>56</v>
      </c>
      <c r="P11" s="41">
        <f t="shared" si="0"/>
        <v>13</v>
      </c>
      <c r="Q11" s="35"/>
      <c r="R11" s="35"/>
      <c r="S11" s="37"/>
      <c r="T11" s="118"/>
      <c r="U11" s="118"/>
      <c r="V11" s="37"/>
    </row>
    <row r="12" spans="1:22" ht="21.75" thickBot="1" thickTop="1">
      <c r="A12" s="35"/>
      <c r="B12" s="75" t="s">
        <v>26</v>
      </c>
      <c r="C12" s="33" t="s">
        <v>23</v>
      </c>
      <c r="D12" s="114"/>
      <c r="E12" s="70">
        <f>'50m M'!J16</f>
        <v>12</v>
      </c>
      <c r="F12" s="70">
        <f>'Stafeta M'!I16</f>
        <v>15</v>
      </c>
      <c r="G12" s="70">
        <f>'Bacanje M'!J16</f>
        <v>5</v>
      </c>
      <c r="H12" s="70">
        <f>'Skok M'!J16</f>
        <v>1</v>
      </c>
      <c r="I12" s="70">
        <f>IF(ISNA('Nogomet M'!AX20),0,'Nogomet M'!AX20)</f>
        <v>12</v>
      </c>
      <c r="J12" s="71">
        <f>'50m Z'!J16</f>
        <v>12</v>
      </c>
      <c r="K12" s="70">
        <f>'Stafeta Z'!I16</f>
        <v>12</v>
      </c>
      <c r="L12" s="70">
        <f>'Bacanje Z'!J16</f>
        <v>12</v>
      </c>
      <c r="M12" s="70">
        <f>'Skok Z'!J16</f>
        <v>10</v>
      </c>
      <c r="N12" s="74">
        <f>IF(ISNA('Nogomet Z'!AX20),0,'Nogomet Z'!AX20)</f>
        <v>11</v>
      </c>
      <c r="O12" s="40">
        <f t="shared" si="1"/>
        <v>102</v>
      </c>
      <c r="P12" s="41">
        <f t="shared" si="0"/>
        <v>6</v>
      </c>
      <c r="Q12" s="35"/>
      <c r="R12" s="35"/>
      <c r="S12" s="37"/>
      <c r="T12" s="118"/>
      <c r="U12" s="118"/>
      <c r="V12" s="37"/>
    </row>
    <row r="13" spans="1:22" ht="21.75" thickBot="1" thickTop="1">
      <c r="A13" s="35"/>
      <c r="B13" s="75" t="s">
        <v>29</v>
      </c>
      <c r="C13" s="144" t="s">
        <v>84</v>
      </c>
      <c r="D13" s="145"/>
      <c r="E13" s="70">
        <f>'50m M'!J18</f>
        <v>8</v>
      </c>
      <c r="F13" s="70">
        <f>'Stafeta M'!I18</f>
        <v>3</v>
      </c>
      <c r="G13" s="70">
        <f>'Bacanje M'!J18</f>
        <v>9</v>
      </c>
      <c r="H13" s="70">
        <f>'Skok M'!J18</f>
        <v>12</v>
      </c>
      <c r="I13" s="70">
        <f>IF(ISNA('Nogomet M'!AX21),0,'Nogomet M'!AX21)</f>
        <v>15</v>
      </c>
      <c r="J13" s="71">
        <f>'50m Z'!J18</f>
        <v>10</v>
      </c>
      <c r="K13" s="70">
        <f>'Stafeta Z'!I18</f>
        <v>14</v>
      </c>
      <c r="L13" s="70">
        <f>'Bacanje Z'!J18</f>
        <v>15</v>
      </c>
      <c r="M13" s="70">
        <f>'Skok Z'!J18</f>
        <v>13</v>
      </c>
      <c r="N13" s="74">
        <f>IF(ISNA('Nogomet Z'!AX21),0,'Nogomet Z'!AX21)</f>
        <v>7</v>
      </c>
      <c r="O13" s="40">
        <f t="shared" si="1"/>
        <v>106</v>
      </c>
      <c r="P13" s="41">
        <f t="shared" si="0"/>
        <v>5</v>
      </c>
      <c r="Q13" s="35"/>
      <c r="R13" s="35"/>
      <c r="S13" s="37"/>
      <c r="T13" s="118"/>
      <c r="U13" s="119"/>
      <c r="V13" s="37"/>
    </row>
    <row r="14" spans="1:22" ht="21" customHeight="1" thickBot="1" thickTop="1">
      <c r="A14" s="35"/>
      <c r="B14" s="75" t="s">
        <v>32</v>
      </c>
      <c r="C14" s="144" t="s">
        <v>83</v>
      </c>
      <c r="D14" s="145"/>
      <c r="E14" s="70">
        <f>'50m M'!J20</f>
        <v>11</v>
      </c>
      <c r="F14" s="70">
        <f>'Stafeta M'!I20</f>
        <v>12</v>
      </c>
      <c r="G14" s="70">
        <f>'Bacanje M'!J20</f>
        <v>14</v>
      </c>
      <c r="H14" s="70">
        <f>'Skok M'!J20</f>
        <v>14</v>
      </c>
      <c r="I14" s="70">
        <f>IF(ISNA('Nogomet M'!AX22),0,'Nogomet M'!AX22)</f>
        <v>6</v>
      </c>
      <c r="J14" s="71">
        <f>'50m Z'!J20</f>
        <v>15</v>
      </c>
      <c r="K14" s="70">
        <f>'Stafeta Z'!I20</f>
        <v>10</v>
      </c>
      <c r="L14" s="70">
        <f>'Bacanje Z'!J20</f>
        <v>15</v>
      </c>
      <c r="M14" s="70">
        <f>'Skok Z'!J20</f>
        <v>12</v>
      </c>
      <c r="N14" s="74">
        <f>IF(ISNA('Nogomet Z'!AX22),0,'Nogomet Z'!AX22)</f>
        <v>7</v>
      </c>
      <c r="O14" s="40">
        <f t="shared" si="1"/>
        <v>116</v>
      </c>
      <c r="P14" s="41">
        <f t="shared" si="0"/>
        <v>3</v>
      </c>
      <c r="Q14" s="35"/>
      <c r="R14" s="35"/>
      <c r="S14" s="37"/>
      <c r="T14" s="147"/>
      <c r="U14" s="148"/>
      <c r="V14" s="37"/>
    </row>
    <row r="15" spans="1:22" ht="21.75" thickBot="1" thickTop="1">
      <c r="A15" s="35"/>
      <c r="B15" s="75" t="s">
        <v>35</v>
      </c>
      <c r="C15" s="33" t="s">
        <v>93</v>
      </c>
      <c r="D15" s="114"/>
      <c r="E15" s="70">
        <f>'50m M'!J22</f>
        <v>5</v>
      </c>
      <c r="F15" s="70">
        <f>'Stafeta M'!I22</f>
        <v>6</v>
      </c>
      <c r="G15" s="70">
        <f>'Bacanje M'!J22</f>
        <v>11</v>
      </c>
      <c r="H15" s="70">
        <f>'Skok M'!J22</f>
        <v>6</v>
      </c>
      <c r="I15" s="70">
        <f>IF(ISNA('Nogomet M'!AX23),0,'Nogomet M'!AX23)</f>
        <v>11</v>
      </c>
      <c r="J15" s="71">
        <f>'50m Z'!J22</f>
        <v>3</v>
      </c>
      <c r="K15" s="70">
        <f>'Stafeta Z'!I22</f>
        <v>7</v>
      </c>
      <c r="L15" s="70">
        <f>'Bacanje Z'!J22</f>
        <v>9</v>
      </c>
      <c r="M15" s="70">
        <f>'Skok Z'!J22</f>
        <v>2</v>
      </c>
      <c r="N15" s="74">
        <f>IF(ISNA('Nogomet Z'!AX23),0,'Nogomet Z'!AX23)</f>
        <v>12</v>
      </c>
      <c r="O15" s="40">
        <f t="shared" si="1"/>
        <v>72</v>
      </c>
      <c r="P15" s="41">
        <f t="shared" si="0"/>
        <v>11</v>
      </c>
      <c r="Q15" s="35"/>
      <c r="R15" s="35"/>
      <c r="S15" s="37"/>
      <c r="T15" s="118"/>
      <c r="U15" s="118"/>
      <c r="V15" s="37"/>
    </row>
    <row r="16" spans="1:22" ht="21.75" thickBot="1" thickTop="1">
      <c r="A16" s="35"/>
      <c r="B16" s="75" t="s">
        <v>38</v>
      </c>
      <c r="C16" s="146" t="s">
        <v>76</v>
      </c>
      <c r="D16" s="145"/>
      <c r="E16" s="70">
        <f>'50m M'!J24</f>
        <v>6</v>
      </c>
      <c r="F16" s="70">
        <f>'Stafeta M'!I24</f>
        <v>5</v>
      </c>
      <c r="G16" s="70">
        <f>'Bacanje M'!J24</f>
        <v>1</v>
      </c>
      <c r="H16" s="70">
        <f>'Skok M'!J24</f>
        <v>4</v>
      </c>
      <c r="I16" s="70">
        <f>IF(ISNA('Nogomet M'!AX24),0,'Nogomet M'!AX24)</f>
        <v>6</v>
      </c>
      <c r="J16" s="71">
        <f>'50m Z'!J24</f>
        <v>2</v>
      </c>
      <c r="K16" s="70">
        <f>'Stafeta Z'!I24</f>
        <v>8</v>
      </c>
      <c r="L16" s="70">
        <f>'Bacanje Z'!J24</f>
        <v>1</v>
      </c>
      <c r="M16" s="70">
        <f>'Skok Z'!J24</f>
        <v>5</v>
      </c>
      <c r="N16" s="74">
        <f>IF(ISNA('Nogomet Z'!AX24),0,'Nogomet Z'!AX24)</f>
        <v>15</v>
      </c>
      <c r="O16" s="40">
        <f t="shared" si="1"/>
        <v>53</v>
      </c>
      <c r="P16" s="41">
        <f t="shared" si="0"/>
        <v>14</v>
      </c>
      <c r="Q16" s="35"/>
      <c r="R16" s="35"/>
      <c r="S16" s="37"/>
      <c r="T16" s="149"/>
      <c r="U16" s="148"/>
      <c r="V16" s="37"/>
    </row>
    <row r="17" spans="1:22" ht="21.75" thickBot="1" thickTop="1">
      <c r="A17" s="35"/>
      <c r="B17" s="75" t="s">
        <v>42</v>
      </c>
      <c r="C17" s="146" t="s">
        <v>78</v>
      </c>
      <c r="D17" s="145"/>
      <c r="E17" s="70">
        <f>'50m M'!J26</f>
        <v>3</v>
      </c>
      <c r="F17" s="70">
        <f>'Stafeta M'!I26</f>
        <v>4</v>
      </c>
      <c r="G17" s="70">
        <f>'Bacanje M'!J26</f>
        <v>3</v>
      </c>
      <c r="H17" s="70">
        <f>'Skok M'!J26</f>
        <v>8</v>
      </c>
      <c r="I17" s="70">
        <f>IF(ISNA('Nogomet M'!AX25),0,'Nogomet M'!AX25)</f>
        <v>0</v>
      </c>
      <c r="J17" s="71">
        <f>'50m Z'!J26</f>
        <v>5</v>
      </c>
      <c r="K17" s="70">
        <f>'Stafeta Z'!I26</f>
        <v>11</v>
      </c>
      <c r="L17" s="70">
        <f>'Bacanje Z'!J26</f>
        <v>7</v>
      </c>
      <c r="M17" s="70">
        <f>'Skok Z'!J26</f>
        <v>8</v>
      </c>
      <c r="N17" s="74">
        <f>IF(ISNA('Nogomet Z'!AX25),0,'Nogomet Z'!AX25)</f>
        <v>0</v>
      </c>
      <c r="O17" s="40">
        <f t="shared" si="1"/>
        <v>49</v>
      </c>
      <c r="P17" s="41">
        <f t="shared" si="0"/>
        <v>15</v>
      </c>
      <c r="Q17" s="35"/>
      <c r="R17" s="35"/>
      <c r="S17" s="37"/>
      <c r="T17" s="149"/>
      <c r="U17" s="148"/>
      <c r="V17" s="37"/>
    </row>
    <row r="18" spans="1:22" ht="21.75" thickBot="1" thickTop="1">
      <c r="A18" s="35"/>
      <c r="B18" s="75" t="s">
        <v>45</v>
      </c>
      <c r="C18" s="144" t="s">
        <v>46</v>
      </c>
      <c r="D18" s="145"/>
      <c r="E18" s="70">
        <f>'50m M'!J28</f>
        <v>16</v>
      </c>
      <c r="F18" s="70">
        <f>'Stafeta M'!I28</f>
        <v>7</v>
      </c>
      <c r="G18" s="70">
        <f>'Bacanje M'!J28</f>
        <v>6</v>
      </c>
      <c r="H18" s="70">
        <f>'Skok M'!J28</f>
        <v>9</v>
      </c>
      <c r="I18" s="70">
        <f>IF(ISNA('Nogomet M'!AX26),0,'Nogomet M'!AX26)</f>
        <v>4</v>
      </c>
      <c r="J18" s="71">
        <f>'50m Z'!J28</f>
        <v>12</v>
      </c>
      <c r="K18" s="70">
        <f>'Stafeta Z'!I28</f>
        <v>13</v>
      </c>
      <c r="L18" s="70">
        <f>'Bacanje Z'!J28</f>
        <v>3</v>
      </c>
      <c r="M18" s="70">
        <f>'Skok Z'!J28</f>
        <v>15</v>
      </c>
      <c r="N18" s="74">
        <f>IF(ISNA('Nogomet Z'!AX26),0,'Nogomet Z'!AX26)</f>
        <v>8</v>
      </c>
      <c r="O18" s="40">
        <f t="shared" si="1"/>
        <v>93</v>
      </c>
      <c r="P18" s="41">
        <f t="shared" si="0"/>
        <v>7</v>
      </c>
      <c r="Q18" s="35"/>
      <c r="R18" s="35"/>
      <c r="S18" s="37"/>
      <c r="T18" s="119"/>
      <c r="U18" s="118"/>
      <c r="V18" s="37"/>
    </row>
    <row r="19" spans="1:22" ht="21.75" thickBot="1" thickTop="1">
      <c r="A19" s="35"/>
      <c r="B19" s="75" t="s">
        <v>77</v>
      </c>
      <c r="C19" s="34" t="s">
        <v>96</v>
      </c>
      <c r="D19" s="114"/>
      <c r="E19" s="70">
        <f>'50m M'!J30</f>
        <v>0</v>
      </c>
      <c r="F19" s="70">
        <f>'Stafeta M'!I30</f>
        <v>2</v>
      </c>
      <c r="G19" s="70">
        <f>'Bacanje M'!J30</f>
        <v>7</v>
      </c>
      <c r="H19" s="70">
        <f>'Skok M'!J30</f>
        <v>3</v>
      </c>
      <c r="I19" s="70">
        <f>IF(ISNA('Nogomet M'!AX27),0,'Nogomet M'!AX27)</f>
        <v>0</v>
      </c>
      <c r="J19" s="71">
        <f>'50m Z'!J30</f>
        <v>0</v>
      </c>
      <c r="K19" s="70">
        <f>'Stafeta Z'!I30</f>
        <v>0</v>
      </c>
      <c r="L19" s="70">
        <f>'Bacanje Z'!J30</f>
        <v>6</v>
      </c>
      <c r="M19" s="70">
        <f>'Skok Z'!J30</f>
        <v>6</v>
      </c>
      <c r="N19" s="74">
        <f>IF(ISNA('Nogomet Z'!AX27),0,'Nogomet Z'!AX27)</f>
        <v>0</v>
      </c>
      <c r="O19" s="40">
        <f>SUM(E19:N19)</f>
        <v>24</v>
      </c>
      <c r="P19" s="41">
        <f t="shared" si="0"/>
        <v>16</v>
      </c>
      <c r="Q19" s="35"/>
      <c r="R19" s="35"/>
      <c r="S19" s="37"/>
      <c r="T19" s="119"/>
      <c r="U19" s="118"/>
      <c r="V19" s="37"/>
    </row>
    <row r="20" spans="1:22" ht="21.75" thickBot="1" thickTop="1">
      <c r="A20" s="35"/>
      <c r="B20" s="75" t="s">
        <v>81</v>
      </c>
      <c r="C20" s="34" t="s">
        <v>39</v>
      </c>
      <c r="D20" s="114"/>
      <c r="E20" s="70">
        <f>'50m M'!J32</f>
        <v>10</v>
      </c>
      <c r="F20" s="70">
        <f>'Stafeta M'!I32</f>
        <v>14</v>
      </c>
      <c r="G20" s="70">
        <f>'Bacanje M'!J32</f>
        <v>12</v>
      </c>
      <c r="H20" s="70">
        <f>'Skok M'!J32</f>
        <v>5</v>
      </c>
      <c r="I20" s="70">
        <f>IF(ISNA('Nogomet M'!AX28),0,'Nogomet M'!AX28)</f>
        <v>0</v>
      </c>
      <c r="J20" s="71">
        <f>'50m Z'!J32</f>
        <v>8</v>
      </c>
      <c r="K20" s="70">
        <f>'Stafeta Z'!I32</f>
        <v>6</v>
      </c>
      <c r="L20" s="70">
        <f>'Bacanje Z'!J32</f>
        <v>8</v>
      </c>
      <c r="M20" s="70">
        <f>'Skok Z'!J32</f>
        <v>2</v>
      </c>
      <c r="N20" s="74">
        <f>IF(ISNA('Nogomet Z'!AX28),0,'Nogomet Z'!AX28)</f>
        <v>0</v>
      </c>
      <c r="O20" s="40">
        <f>SUM(E20:N20)</f>
        <v>65</v>
      </c>
      <c r="P20" s="41">
        <f t="shared" si="0"/>
        <v>12</v>
      </c>
      <c r="Q20" s="35"/>
      <c r="R20" s="35"/>
      <c r="S20" s="37"/>
      <c r="T20" s="119"/>
      <c r="U20" s="118"/>
      <c r="V20" s="37"/>
    </row>
    <row r="21" spans="1:22" ht="21.75" thickBot="1" thickTop="1">
      <c r="A21" s="35"/>
      <c r="B21" s="75" t="s">
        <v>82</v>
      </c>
      <c r="C21" s="146" t="s">
        <v>85</v>
      </c>
      <c r="D21" s="145"/>
      <c r="E21" s="70">
        <f>'50m M'!J34</f>
        <v>13</v>
      </c>
      <c r="F21" s="70">
        <f>'Stafeta M'!I34</f>
        <v>11</v>
      </c>
      <c r="G21" s="70">
        <f>'Bacanje M'!J34</f>
        <v>8</v>
      </c>
      <c r="H21" s="70">
        <f>'Skok M'!J34</f>
        <v>11</v>
      </c>
      <c r="I21" s="70">
        <f>IF(ISNA('Nogomet M'!AX29),0,'Nogomet M'!AX29)</f>
        <v>16</v>
      </c>
      <c r="J21" s="71">
        <f>'50m Z'!J34</f>
        <v>4</v>
      </c>
      <c r="K21" s="70">
        <f>'Stafeta Z'!I34</f>
        <v>5</v>
      </c>
      <c r="L21" s="70">
        <f>'Bacanje Z'!J34</f>
        <v>5</v>
      </c>
      <c r="M21" s="70">
        <f>'Skok Z'!J34</f>
        <v>10</v>
      </c>
      <c r="N21" s="74">
        <f>IF(ISNA('Nogomet Z'!AX29),0,'Nogomet Z'!AX29)</f>
        <v>9</v>
      </c>
      <c r="O21" s="40">
        <f>SUM(E21:N21)</f>
        <v>92</v>
      </c>
      <c r="P21" s="41">
        <f t="shared" si="0"/>
        <v>8</v>
      </c>
      <c r="Q21" s="35"/>
      <c r="S21" s="37"/>
      <c r="T21" s="119"/>
      <c r="U21" s="118"/>
      <c r="V21" s="37"/>
    </row>
    <row r="22" spans="1:22" ht="21.75" thickBot="1" thickTop="1">
      <c r="A22" s="35"/>
      <c r="B22" s="75" t="s">
        <v>95</v>
      </c>
      <c r="C22" s="34" t="s">
        <v>16</v>
      </c>
      <c r="D22" s="114"/>
      <c r="E22" s="70">
        <f>'50m M'!J36</f>
        <v>9</v>
      </c>
      <c r="F22" s="70">
        <f>'Stafeta M'!I36</f>
        <v>8</v>
      </c>
      <c r="G22" s="70">
        <f>'Bacanje M'!J36</f>
        <v>4</v>
      </c>
      <c r="H22" s="70">
        <f>'Skok M'!J36</f>
        <v>11</v>
      </c>
      <c r="I22" s="70">
        <f>IF(ISNA('Nogomet M'!AX30),0,'Nogomet M'!AX30)</f>
        <v>9</v>
      </c>
      <c r="J22" s="71">
        <f>'50m Z'!J36</f>
        <v>13</v>
      </c>
      <c r="K22" s="70">
        <f>'Stafeta Z'!I36</f>
        <v>3</v>
      </c>
      <c r="L22" s="70">
        <f>'Bacanje Z'!J36</f>
        <v>2</v>
      </c>
      <c r="M22" s="70">
        <f>'Skok Z'!J36</f>
        <v>16</v>
      </c>
      <c r="N22" s="74">
        <f>IF(ISNA('Nogomet Z'!AX30),0,'Nogomet Z'!AX30)</f>
        <v>10</v>
      </c>
      <c r="O22" s="40">
        <f>SUM(E22:N22)</f>
        <v>85</v>
      </c>
      <c r="P22" s="41">
        <f t="shared" si="0"/>
        <v>10</v>
      </c>
      <c r="Q22" s="35"/>
      <c r="R22" s="35"/>
      <c r="S22" s="37"/>
      <c r="T22" s="119"/>
      <c r="U22" s="118"/>
      <c r="V22" s="37"/>
    </row>
    <row r="23" spans="1:22" ht="13.5" thickTop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S23" s="37"/>
      <c r="T23" s="37"/>
      <c r="U23" s="37"/>
      <c r="V23" s="37"/>
    </row>
    <row r="24" spans="1:21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S24" s="37"/>
      <c r="T24" s="37"/>
      <c r="U24" s="37"/>
    </row>
  </sheetData>
  <sheetProtection/>
  <mergeCells count="20">
    <mergeCell ref="T17:U17"/>
    <mergeCell ref="C14:D14"/>
    <mergeCell ref="C16:D16"/>
    <mergeCell ref="E5:I5"/>
    <mergeCell ref="J5:N5"/>
    <mergeCell ref="B3:P3"/>
    <mergeCell ref="C10:D10"/>
    <mergeCell ref="C9:D9"/>
    <mergeCell ref="C7:D7"/>
    <mergeCell ref="C8:D8"/>
    <mergeCell ref="C18:D18"/>
    <mergeCell ref="C21:D21"/>
    <mergeCell ref="T7:U7"/>
    <mergeCell ref="T14:U14"/>
    <mergeCell ref="T16:U16"/>
    <mergeCell ref="C11:D11"/>
    <mergeCell ref="C13:D13"/>
    <mergeCell ref="T9:U9"/>
    <mergeCell ref="T10:U10"/>
    <mergeCell ref="C17:D17"/>
  </mergeCells>
  <printOptions/>
  <pageMargins left="0.3937007874015748" right="0.7480314960629921" top="0.5905511811023623" bottom="0.3937007874015748" header="0.3937007874015748" footer="0.3937007874015748"/>
  <pageSetup fitToHeight="107" fitToWidth="1" horizontalDpi="600" verticalDpi="600" orientation="landscape" paperSize="9" scale="96" r:id="rId1"/>
  <headerFooter alignWithMargins="0">
    <oddHeader>&amp;R09.05.2015</oddHeader>
  </headerFooter>
  <rowBreaks count="1" manualBreakCount="1">
    <brk id="23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T39"/>
  <sheetViews>
    <sheetView view="pageBreakPreview" zoomScale="115" zoomScaleNormal="115" zoomScaleSheetLayoutView="115" zoomScalePageLayoutView="0" workbookViewId="0" topLeftCell="A5">
      <selection activeCell="F8" sqref="F8"/>
    </sheetView>
  </sheetViews>
  <sheetFormatPr defaultColWidth="9.140625" defaultRowHeight="12.75"/>
  <cols>
    <col min="1" max="1" width="3.57421875" style="4" customWidth="1"/>
    <col min="2" max="2" width="3.8515625" style="4" customWidth="1"/>
    <col min="3" max="3" width="24.140625" style="4" customWidth="1"/>
    <col min="4" max="4" width="3.28125" style="4" bestFit="1" customWidth="1"/>
    <col min="5" max="5" width="21.421875" style="4" customWidth="1"/>
    <col min="6" max="6" width="8.7109375" style="4" customWidth="1"/>
    <col min="7" max="7" width="6.57421875" style="28" customWidth="1"/>
    <col min="8" max="8" width="8.00390625" style="4" customWidth="1"/>
    <col min="9" max="9" width="7.00390625" style="4" customWidth="1"/>
    <col min="10" max="10" width="7.28125" style="4" customWidth="1"/>
    <col min="11" max="12" width="5.00390625" style="4" customWidth="1"/>
    <col min="13" max="13" width="22.57421875" style="4" customWidth="1"/>
    <col min="14" max="14" width="4.140625" style="4" customWidth="1"/>
    <col min="15" max="15" width="8.28125" style="4" customWidth="1"/>
    <col min="16" max="16" width="5.00390625" style="4" customWidth="1"/>
    <col min="17" max="33" width="9.140625" style="3" customWidth="1"/>
    <col min="34" max="34" width="9.140625" style="4" customWidth="1"/>
    <col min="35" max="35" width="9.140625" style="28" customWidth="1"/>
    <col min="36" max="16384" width="9.140625" style="4" customWidth="1"/>
  </cols>
  <sheetData>
    <row r="1" ht="12.75" hidden="1"/>
    <row r="2" spans="1:16" ht="13.5" thickBot="1">
      <c r="A2" s="1"/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</row>
    <row r="3" spans="1:39" ht="21" thickBot="1" thickTop="1">
      <c r="A3" s="1"/>
      <c r="B3" s="1"/>
      <c r="C3" s="162" t="s">
        <v>49</v>
      </c>
      <c r="D3" s="163"/>
      <c r="E3" s="163"/>
      <c r="F3" s="163"/>
      <c r="G3" s="163"/>
      <c r="H3" s="164"/>
      <c r="I3" s="1"/>
      <c r="J3" s="1"/>
      <c r="K3" s="1"/>
      <c r="L3" s="1"/>
      <c r="M3" s="1"/>
      <c r="N3" s="1"/>
      <c r="O3" s="1"/>
      <c r="P3" s="1"/>
      <c r="AI3" s="14"/>
      <c r="AJ3" s="5"/>
      <c r="AK3" s="5"/>
      <c r="AL3" s="5"/>
      <c r="AM3" s="5"/>
    </row>
    <row r="4" spans="1:39" ht="13.5" thickTop="1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AI4" s="14"/>
      <c r="AJ4" s="5"/>
      <c r="AK4" s="5"/>
      <c r="AL4" s="5"/>
      <c r="AM4" s="5"/>
    </row>
    <row r="5" spans="1:46" ht="62.25" customHeight="1">
      <c r="A5" s="1"/>
      <c r="B5" s="6"/>
      <c r="C5" s="7" t="s">
        <v>1</v>
      </c>
      <c r="D5" s="6"/>
      <c r="E5" s="86" t="s">
        <v>91</v>
      </c>
      <c r="F5" s="8" t="s">
        <v>52</v>
      </c>
      <c r="G5" s="9" t="s">
        <v>4</v>
      </c>
      <c r="H5" s="10" t="s">
        <v>5</v>
      </c>
      <c r="I5" s="9" t="s">
        <v>4</v>
      </c>
      <c r="J5" s="11" t="s">
        <v>6</v>
      </c>
      <c r="K5" s="12"/>
      <c r="L5" s="9" t="s">
        <v>4</v>
      </c>
      <c r="M5" s="13" t="s">
        <v>2</v>
      </c>
      <c r="N5" s="13"/>
      <c r="O5" s="76" t="s">
        <v>52</v>
      </c>
      <c r="P5" s="78"/>
      <c r="AH5" s="5"/>
      <c r="AI5" s="14"/>
      <c r="AJ5" s="5"/>
      <c r="AK5" s="14"/>
      <c r="AL5" s="15"/>
      <c r="AM5" s="5"/>
      <c r="AO5" s="16"/>
      <c r="AP5" s="16"/>
      <c r="AQ5" s="16"/>
      <c r="AR5" s="16"/>
      <c r="AS5" s="16"/>
      <c r="AT5" s="16"/>
    </row>
    <row r="6" spans="1:46" ht="12.75">
      <c r="A6" s="1"/>
      <c r="B6" s="157" t="s">
        <v>7</v>
      </c>
      <c r="C6" s="165" t="str">
        <f>Zapisnik!C7</f>
        <v>DV "Maslačak"</v>
      </c>
      <c r="D6" s="83" t="s">
        <v>9</v>
      </c>
      <c r="E6" s="87" t="s">
        <v>398</v>
      </c>
      <c r="F6" s="85">
        <v>5</v>
      </c>
      <c r="G6" s="18">
        <f>RANK(F6,$F$6:$F$37,1)</f>
        <v>5</v>
      </c>
      <c r="H6" s="159">
        <f>G6+G7</f>
        <v>11</v>
      </c>
      <c r="I6" s="159">
        <f>RANK(H6,$H$6:$H$37,1)</f>
        <v>2</v>
      </c>
      <c r="J6" s="155">
        <f>17-I6</f>
        <v>15</v>
      </c>
      <c r="K6" s="12"/>
      <c r="L6" s="19">
        <v>1</v>
      </c>
      <c r="M6" s="17" t="str">
        <f ca="1">INDIRECT("e"&amp;(5+MATCH(AI6,$G$6:$G$37,0)))</f>
        <v>Ian Jurinec</v>
      </c>
      <c r="N6" s="17" t="str">
        <f ca="1">INDIRECT("d"&amp;(5+MATCH(AI6,$G$6:$G$37,0)))</f>
        <v>K</v>
      </c>
      <c r="O6" s="77">
        <f ca="1">INDIRECT("f"&amp;(5+MATCH(AI6,$G$6:$G$37,0)))</f>
        <v>1</v>
      </c>
      <c r="P6" s="78"/>
      <c r="AH6" s="5"/>
      <c r="AI6" s="20">
        <v>1</v>
      </c>
      <c r="AJ6" s="21">
        <f>MATCH(AI6,$G$6:$G$37,0)</f>
        <v>11</v>
      </c>
      <c r="AL6" s="22"/>
      <c r="AM6" s="5"/>
      <c r="AO6" s="16"/>
      <c r="AP6" s="16"/>
      <c r="AQ6" s="23"/>
      <c r="AR6" s="23"/>
      <c r="AS6" s="24"/>
      <c r="AT6" s="16"/>
    </row>
    <row r="7" spans="1:46" ht="12.75">
      <c r="A7" s="1"/>
      <c r="B7" s="158"/>
      <c r="C7" s="165"/>
      <c r="D7" s="83" t="s">
        <v>10</v>
      </c>
      <c r="E7" s="87" t="s">
        <v>399</v>
      </c>
      <c r="F7" s="85">
        <v>6</v>
      </c>
      <c r="G7" s="18">
        <f aca="true" t="shared" si="0" ref="G7:G37">RANK(F7,$F$6:$F$37,1)</f>
        <v>6</v>
      </c>
      <c r="H7" s="160"/>
      <c r="I7" s="161"/>
      <c r="J7" s="156"/>
      <c r="K7" s="25"/>
      <c r="L7" s="19">
        <f>IF(O6=O7,L6,AI7)</f>
        <v>2</v>
      </c>
      <c r="M7" s="17" t="str">
        <f ca="1">IF(COUNTIF($G$6:$G$37,AI7)=0,INDIRECT("e"&amp;(5+AJ6+MATCH(AK7,INDIRECT("G"&amp;(6+AJ6)&amp;":$G$37"),0))),INDIRECT("e"&amp;(5+MATCH(AI7,$G$6:$G$37,0))))</f>
        <v>Antonio Lazar</v>
      </c>
      <c r="N7" s="17" t="str">
        <f ca="1">IF(COUNTIF($G$6:$G$37,AI7)=0,INDIRECT("d"&amp;(5+AJ6+MATCH(AK7,INDIRECT("G"&amp;(6+AJ6)&amp;":$G$37"),0))),INDIRECT("d"&amp;(5+MATCH(AI7,$G$6:$G$37,0))))</f>
        <v>AE</v>
      </c>
      <c r="O7" s="77">
        <f ca="1">IF(COUNTIF($G$6:$G$37,AI7)=0,INDIRECT("f"&amp;(5+AJ6+MATCH(AK7,INDIRECT("G"&amp;(6+AJ6)&amp;":$G$37"),0))),INDIRECT("f"&amp;(5+MATCH(AI7,$G$6:$G$37,0))))</f>
        <v>2</v>
      </c>
      <c r="P7" s="78"/>
      <c r="AH7" s="5"/>
      <c r="AI7" s="20">
        <v>2</v>
      </c>
      <c r="AJ7" s="21">
        <f ca="1">IF(COUNTIF($G$6:$G$37,AI7)=0,AJ6+MATCH(AK7,INDIRECT("G"&amp;(6+AJ6)&amp;":$G$37"),0),MATCH(AI7,$G$6:$G$37,0))</f>
        <v>29</v>
      </c>
      <c r="AK7" s="4">
        <f aca="true" t="shared" si="1" ref="AK7:AK29">AI7-AL7</f>
        <v>2</v>
      </c>
      <c r="AL7" s="4">
        <f>IF(COUNTIF($G$6:$G$37,AI7)=0,AK6+1,)</f>
        <v>0</v>
      </c>
      <c r="AM7" s="5"/>
      <c r="AO7" s="16"/>
      <c r="AP7" s="16"/>
      <c r="AQ7" s="23"/>
      <c r="AR7" s="23"/>
      <c r="AS7" s="24"/>
      <c r="AT7" s="16"/>
    </row>
    <row r="8" spans="1:46" ht="12.75">
      <c r="A8" s="1"/>
      <c r="B8" s="157" t="s">
        <v>11</v>
      </c>
      <c r="C8" s="165" t="str">
        <f>Zapisnik!C8</f>
        <v>DV "Pušlek"</v>
      </c>
      <c r="D8" s="83" t="s">
        <v>13</v>
      </c>
      <c r="E8" s="87" t="s">
        <v>103</v>
      </c>
      <c r="F8" s="85">
        <v>11.46</v>
      </c>
      <c r="G8" s="18">
        <f t="shared" si="0"/>
        <v>21</v>
      </c>
      <c r="H8" s="159">
        <f>G8+G9</f>
        <v>49</v>
      </c>
      <c r="I8" s="159">
        <f>RANK(H8,$H$6:$H$37,1)</f>
        <v>12</v>
      </c>
      <c r="J8" s="155">
        <f>17-I8</f>
        <v>5</v>
      </c>
      <c r="K8" s="25"/>
      <c r="L8" s="19">
        <f aca="true" t="shared" si="2" ref="L8:L31">IF(O7=O8,L7,AI8)</f>
        <v>3</v>
      </c>
      <c r="M8" s="17" t="str">
        <f aca="true" ca="1" t="shared" si="3" ref="M8:M37">IF(COUNTIF($G$6:$G$37,AI8)=0,INDIRECT("e"&amp;(5+AJ7+MATCH(AK8,INDIRECT("G"&amp;(6+AJ7)&amp;":$G$37"),0))),INDIRECT("e"&amp;(5+MATCH(AI8,$G$6:$G$37,0))))</f>
        <v>Luka Žerjav</v>
      </c>
      <c r="N8" s="17" t="str">
        <f aca="true" ca="1" t="shared" si="4" ref="N8:N37">IF(COUNTIF($G$6:$G$37,AI8)=0,INDIRECT("d"&amp;(5+AJ7+MATCH(AK8,INDIRECT("G"&amp;(6+AJ7)&amp;":$G$37"),0))),INDIRECT("d"&amp;(5+MATCH(AI8,$G$6:$G$37,0))))</f>
        <v>Y</v>
      </c>
      <c r="O8" s="77">
        <f aca="true" ca="1" t="shared" si="5" ref="O8:O37">IF(COUNTIF($G$6:$G$37,AI8)=0,INDIRECT("f"&amp;(5+AJ7+MATCH(AK8,INDIRECT("G"&amp;(6+AJ7)&amp;":$G$37"),0))),INDIRECT("f"&amp;(5+MATCH(AI8,$G$6:$G$37,0))))</f>
        <v>3</v>
      </c>
      <c r="P8" s="78"/>
      <c r="AH8" s="5"/>
      <c r="AI8" s="20">
        <v>3</v>
      </c>
      <c r="AJ8" s="21">
        <f aca="true" ca="1" t="shared" si="6" ref="AJ8:AJ37">IF(COUNTIF($G$6:$G$37,AI8)=0,AJ7+MATCH(AK8,INDIRECT("G"&amp;(6+AJ7)&amp;":$G$37"),0),MATCH(AI8,$G$6:$G$37,0))</f>
        <v>23</v>
      </c>
      <c r="AK8" s="4">
        <f t="shared" si="1"/>
        <v>3</v>
      </c>
      <c r="AL8" s="4">
        <f>IF(COUNTIF($G$6:$G$37,AI8)=0,AL7+1,)</f>
        <v>0</v>
      </c>
      <c r="AM8" s="5"/>
      <c r="AO8" s="16"/>
      <c r="AP8" s="16"/>
      <c r="AQ8" s="23"/>
      <c r="AR8" s="23"/>
      <c r="AS8" s="24"/>
      <c r="AT8" s="16"/>
    </row>
    <row r="9" spans="1:46" ht="12.75">
      <c r="A9" s="1"/>
      <c r="B9" s="158"/>
      <c r="C9" s="165"/>
      <c r="D9" s="83" t="s">
        <v>14</v>
      </c>
      <c r="E9" s="87" t="s">
        <v>104</v>
      </c>
      <c r="F9" s="85">
        <v>12.66</v>
      </c>
      <c r="G9" s="18">
        <f t="shared" si="0"/>
        <v>28</v>
      </c>
      <c r="H9" s="160"/>
      <c r="I9" s="161"/>
      <c r="J9" s="156"/>
      <c r="K9" s="25"/>
      <c r="L9" s="19">
        <f t="shared" si="2"/>
        <v>4</v>
      </c>
      <c r="M9" s="17" t="str">
        <f ca="1" t="shared" si="3"/>
        <v>Ivan Mokrovčak</v>
      </c>
      <c r="N9" s="17" t="str">
        <f ca="1" t="shared" si="4"/>
        <v>G</v>
      </c>
      <c r="O9" s="77">
        <f ca="1" t="shared" si="5"/>
        <v>4</v>
      </c>
      <c r="P9" s="78"/>
      <c r="AH9" s="5"/>
      <c r="AI9" s="20">
        <v>4</v>
      </c>
      <c r="AJ9" s="21">
        <f ca="1" t="shared" si="6"/>
        <v>7</v>
      </c>
      <c r="AK9" s="4">
        <f t="shared" si="1"/>
        <v>4</v>
      </c>
      <c r="AL9" s="4">
        <f aca="true" t="shared" si="7" ref="AL9:AL37">IF(COUNTIF($G$6:$G$37,AI9)=0,AL8+1,)</f>
        <v>0</v>
      </c>
      <c r="AM9" s="5"/>
      <c r="AO9" s="16"/>
      <c r="AP9" s="16"/>
      <c r="AQ9" s="23"/>
      <c r="AR9" s="23"/>
      <c r="AS9" s="24"/>
      <c r="AT9" s="16"/>
    </row>
    <row r="10" spans="1:46" ht="12.75">
      <c r="A10" s="1"/>
      <c r="B10" s="157" t="s">
        <v>15</v>
      </c>
      <c r="C10" s="165" t="str">
        <f>Zapisnik!C9</f>
        <v>DV "Bubamara"</v>
      </c>
      <c r="D10" s="83" t="s">
        <v>17</v>
      </c>
      <c r="E10" s="88" t="s">
        <v>105</v>
      </c>
      <c r="F10" s="85">
        <v>11.15</v>
      </c>
      <c r="G10" s="18">
        <f t="shared" si="0"/>
        <v>19</v>
      </c>
      <c r="H10" s="159">
        <f>G10+G11</f>
        <v>32</v>
      </c>
      <c r="I10" s="159">
        <f>RANK(H10,$H$6:$H$37,1)</f>
        <v>10</v>
      </c>
      <c r="J10" s="155">
        <f>17-I10</f>
        <v>7</v>
      </c>
      <c r="K10" s="25"/>
      <c r="L10" s="19">
        <f t="shared" si="2"/>
        <v>5</v>
      </c>
      <c r="M10" s="17" t="str">
        <f ca="1" t="shared" si="3"/>
        <v>Bruno Vuglec</v>
      </c>
      <c r="N10" s="17" t="str">
        <f ca="1" t="shared" si="4"/>
        <v>A</v>
      </c>
      <c r="O10" s="77">
        <f ca="1" t="shared" si="5"/>
        <v>5</v>
      </c>
      <c r="P10" s="78"/>
      <c r="AH10" s="5"/>
      <c r="AI10" s="20">
        <v>5</v>
      </c>
      <c r="AJ10" s="21">
        <f ca="1" t="shared" si="6"/>
        <v>1</v>
      </c>
      <c r="AK10" s="4">
        <f t="shared" si="1"/>
        <v>5</v>
      </c>
      <c r="AL10" s="4">
        <f t="shared" si="7"/>
        <v>0</v>
      </c>
      <c r="AM10" s="5"/>
      <c r="AO10" s="16"/>
      <c r="AP10" s="16"/>
      <c r="AQ10" s="23"/>
      <c r="AR10" s="23"/>
      <c r="AS10" s="24"/>
      <c r="AT10" s="16"/>
    </row>
    <row r="11" spans="1:46" ht="12.75">
      <c r="A11" s="1"/>
      <c r="B11" s="158"/>
      <c r="C11" s="165"/>
      <c r="D11" s="83" t="s">
        <v>18</v>
      </c>
      <c r="E11" s="88" t="s">
        <v>106</v>
      </c>
      <c r="F11" s="85">
        <v>10.83</v>
      </c>
      <c r="G11" s="18">
        <f t="shared" si="0"/>
        <v>13</v>
      </c>
      <c r="H11" s="160"/>
      <c r="I11" s="161"/>
      <c r="J11" s="156"/>
      <c r="K11" s="25"/>
      <c r="L11" s="19">
        <f t="shared" si="2"/>
        <v>6</v>
      </c>
      <c r="M11" s="17" t="str">
        <f ca="1" t="shared" si="3"/>
        <v>Marko Nesek</v>
      </c>
      <c r="N11" s="17" t="str">
        <f ca="1" t="shared" si="4"/>
        <v>B</v>
      </c>
      <c r="O11" s="77">
        <f ca="1" t="shared" si="5"/>
        <v>6</v>
      </c>
      <c r="P11" s="78"/>
      <c r="AH11" s="5"/>
      <c r="AI11" s="20">
        <v>6</v>
      </c>
      <c r="AJ11" s="21">
        <f ca="1" t="shared" si="6"/>
        <v>2</v>
      </c>
      <c r="AK11" s="4">
        <f t="shared" si="1"/>
        <v>6</v>
      </c>
      <c r="AL11" s="4">
        <f t="shared" si="7"/>
        <v>0</v>
      </c>
      <c r="AM11" s="5"/>
      <c r="AO11" s="16"/>
      <c r="AP11" s="16"/>
      <c r="AQ11" s="23"/>
      <c r="AR11" s="23"/>
      <c r="AS11" s="24"/>
      <c r="AT11" s="16"/>
    </row>
    <row r="12" spans="1:46" ht="12.75">
      <c r="A12" s="1"/>
      <c r="B12" s="157" t="s">
        <v>19</v>
      </c>
      <c r="C12" s="165" t="str">
        <f>Zapisnik!C10</f>
        <v>DV "Zagorske Pčelice"</v>
      </c>
      <c r="D12" s="83" t="s">
        <v>20</v>
      </c>
      <c r="E12" s="88" t="s">
        <v>107</v>
      </c>
      <c r="F12" s="85">
        <v>4</v>
      </c>
      <c r="G12" s="18">
        <f t="shared" si="0"/>
        <v>4</v>
      </c>
      <c r="H12" s="159">
        <f>G12+G13</f>
        <v>13</v>
      </c>
      <c r="I12" s="159">
        <f>RANK(H12,$H$6:$H$37,1)</f>
        <v>3</v>
      </c>
      <c r="J12" s="155">
        <f>17-I12</f>
        <v>14</v>
      </c>
      <c r="K12" s="25"/>
      <c r="L12" s="19">
        <f t="shared" si="2"/>
        <v>7</v>
      </c>
      <c r="M12" s="17" t="str">
        <f ca="1" t="shared" si="3"/>
        <v>Patrik Podhraški</v>
      </c>
      <c r="N12" s="17" t="str">
        <f ca="1" t="shared" si="4"/>
        <v>Z</v>
      </c>
      <c r="O12" s="77">
        <f ca="1" t="shared" si="5"/>
        <v>10.35</v>
      </c>
      <c r="P12" s="78"/>
      <c r="AH12" s="5"/>
      <c r="AI12" s="20">
        <v>7</v>
      </c>
      <c r="AJ12" s="21">
        <f ca="1" t="shared" si="6"/>
        <v>24</v>
      </c>
      <c r="AK12" s="4">
        <f t="shared" si="1"/>
        <v>7</v>
      </c>
      <c r="AL12" s="4">
        <f t="shared" si="7"/>
        <v>0</v>
      </c>
      <c r="AM12" s="5"/>
      <c r="AO12" s="16"/>
      <c r="AP12" s="16"/>
      <c r="AQ12" s="23"/>
      <c r="AR12" s="23"/>
      <c r="AS12" s="24"/>
      <c r="AT12" s="16"/>
    </row>
    <row r="13" spans="1:46" ht="12.75">
      <c r="A13" s="1"/>
      <c r="B13" s="158"/>
      <c r="C13" s="165"/>
      <c r="D13" s="83" t="s">
        <v>21</v>
      </c>
      <c r="E13" s="88" t="s">
        <v>108</v>
      </c>
      <c r="F13" s="85">
        <v>10.44</v>
      </c>
      <c r="G13" s="18">
        <f t="shared" si="0"/>
        <v>9</v>
      </c>
      <c r="H13" s="160"/>
      <c r="I13" s="161"/>
      <c r="J13" s="156"/>
      <c r="K13" s="25"/>
      <c r="L13" s="19">
        <f t="shared" si="2"/>
        <v>8</v>
      </c>
      <c r="M13" s="17" t="str">
        <f ca="1" t="shared" si="3"/>
        <v>Ivan Večerić</v>
      </c>
      <c r="N13" s="17" t="str">
        <f ca="1" t="shared" si="4"/>
        <v>P</v>
      </c>
      <c r="O13" s="77">
        <f ca="1" t="shared" si="5"/>
        <v>10.43</v>
      </c>
      <c r="P13" s="1"/>
      <c r="AH13" s="5"/>
      <c r="AI13" s="20">
        <v>8</v>
      </c>
      <c r="AJ13" s="21">
        <f ca="1" t="shared" si="6"/>
        <v>16</v>
      </c>
      <c r="AK13" s="4">
        <f t="shared" si="1"/>
        <v>8</v>
      </c>
      <c r="AL13" s="4">
        <f t="shared" si="7"/>
        <v>0</v>
      </c>
      <c r="AM13" s="5"/>
      <c r="AO13" s="16"/>
      <c r="AP13" s="16"/>
      <c r="AQ13" s="23"/>
      <c r="AR13" s="23"/>
      <c r="AS13" s="24"/>
      <c r="AT13" s="16"/>
    </row>
    <row r="14" spans="1:46" ht="12.75">
      <c r="A14" s="1"/>
      <c r="B14" s="157" t="s">
        <v>22</v>
      </c>
      <c r="C14" s="165" t="str">
        <f>Zapisnik!C11</f>
        <v>DV "Cvrkutić" </v>
      </c>
      <c r="D14" s="83" t="s">
        <v>24</v>
      </c>
      <c r="E14" s="87" t="s">
        <v>109</v>
      </c>
      <c r="F14" s="137">
        <v>100</v>
      </c>
      <c r="G14" s="18">
        <f t="shared" si="0"/>
        <v>29</v>
      </c>
      <c r="H14" s="159">
        <f>G14+G15</f>
        <v>58</v>
      </c>
      <c r="I14" s="159">
        <f>RANK(H14,$H$6:$H$37,1)</f>
        <v>15</v>
      </c>
      <c r="J14" s="155">
        <v>0</v>
      </c>
      <c r="K14" s="25"/>
      <c r="L14" s="19">
        <f t="shared" si="2"/>
        <v>9</v>
      </c>
      <c r="M14" s="17" t="str">
        <f ca="1" t="shared" si="3"/>
        <v>Gabriel Oraić</v>
      </c>
      <c r="N14" s="17" t="str">
        <f ca="1" t="shared" si="4"/>
        <v>H</v>
      </c>
      <c r="O14" s="77">
        <f ca="1" t="shared" si="5"/>
        <v>10.44</v>
      </c>
      <c r="P14" s="1"/>
      <c r="AH14" s="5"/>
      <c r="AI14" s="20">
        <v>9</v>
      </c>
      <c r="AJ14" s="21">
        <f ca="1" t="shared" si="6"/>
        <v>8</v>
      </c>
      <c r="AK14" s="4">
        <f t="shared" si="1"/>
        <v>9</v>
      </c>
      <c r="AL14" s="4">
        <f t="shared" si="7"/>
        <v>0</v>
      </c>
      <c r="AM14" s="5"/>
      <c r="AO14" s="16"/>
      <c r="AP14" s="16"/>
      <c r="AQ14" s="23"/>
      <c r="AR14" s="23"/>
      <c r="AS14" s="24"/>
      <c r="AT14" s="16"/>
    </row>
    <row r="15" spans="1:46" ht="12.75">
      <c r="A15" s="1"/>
      <c r="B15" s="158"/>
      <c r="C15" s="165"/>
      <c r="D15" s="83" t="s">
        <v>25</v>
      </c>
      <c r="E15" s="87" t="s">
        <v>109</v>
      </c>
      <c r="F15" s="137">
        <v>100</v>
      </c>
      <c r="G15" s="18">
        <f t="shared" si="0"/>
        <v>29</v>
      </c>
      <c r="H15" s="160"/>
      <c r="I15" s="161"/>
      <c r="J15" s="156"/>
      <c r="K15" s="25"/>
      <c r="L15" s="19">
        <f t="shared" si="2"/>
        <v>10</v>
      </c>
      <c r="M15" s="17" t="str">
        <f ca="1" t="shared" si="3"/>
        <v>Petar Cesarec</v>
      </c>
      <c r="N15" s="17" t="str">
        <f ca="1" t="shared" si="4"/>
        <v>M</v>
      </c>
      <c r="O15" s="77">
        <f ca="1" t="shared" si="5"/>
        <v>10.46</v>
      </c>
      <c r="P15" s="1"/>
      <c r="AH15" s="5"/>
      <c r="AI15" s="20">
        <v>10</v>
      </c>
      <c r="AJ15" s="21">
        <f ca="1" t="shared" si="6"/>
        <v>13</v>
      </c>
      <c r="AK15" s="4">
        <f t="shared" si="1"/>
        <v>10</v>
      </c>
      <c r="AL15" s="4">
        <f t="shared" si="7"/>
        <v>0</v>
      </c>
      <c r="AM15" s="5"/>
      <c r="AO15" s="16"/>
      <c r="AP15" s="16"/>
      <c r="AQ15" s="23"/>
      <c r="AR15" s="23"/>
      <c r="AS15" s="24"/>
      <c r="AT15" s="16"/>
    </row>
    <row r="16" spans="1:46" ht="12.75">
      <c r="A16" s="1"/>
      <c r="B16" s="157" t="s">
        <v>26</v>
      </c>
      <c r="C16" s="165" t="str">
        <f>Zapisnik!C12</f>
        <v>DV "Bedekovčina"</v>
      </c>
      <c r="D16" s="83" t="s">
        <v>27</v>
      </c>
      <c r="E16" s="88" t="s">
        <v>110</v>
      </c>
      <c r="F16" s="85">
        <v>1</v>
      </c>
      <c r="G16" s="18">
        <f t="shared" si="0"/>
        <v>1</v>
      </c>
      <c r="H16" s="159">
        <f>G16+G17</f>
        <v>21</v>
      </c>
      <c r="I16" s="159">
        <f>RANK(H16,$H$6:$H$37,1)</f>
        <v>5</v>
      </c>
      <c r="J16" s="155">
        <f>17-I16</f>
        <v>12</v>
      </c>
      <c r="K16" s="25"/>
      <c r="L16" s="19">
        <f t="shared" si="2"/>
        <v>11</v>
      </c>
      <c r="M16" s="17" t="str">
        <f ca="1" t="shared" si="3"/>
        <v>Jakov Krajcar</v>
      </c>
      <c r="N16" s="17" t="str">
        <f ca="1" t="shared" si="4"/>
        <v>AC</v>
      </c>
      <c r="O16" s="77">
        <f ca="1" t="shared" si="5"/>
        <v>10.49</v>
      </c>
      <c r="P16" s="1"/>
      <c r="AH16" s="5"/>
      <c r="AI16" s="20">
        <v>11</v>
      </c>
      <c r="AJ16" s="21">
        <f ca="1" t="shared" si="6"/>
        <v>27</v>
      </c>
      <c r="AK16" s="4">
        <f t="shared" si="1"/>
        <v>11</v>
      </c>
      <c r="AL16" s="4">
        <f t="shared" si="7"/>
        <v>0</v>
      </c>
      <c r="AM16" s="5"/>
      <c r="AO16" s="16"/>
      <c r="AP16" s="16"/>
      <c r="AQ16" s="23"/>
      <c r="AR16" s="23"/>
      <c r="AS16" s="24"/>
      <c r="AT16" s="16"/>
    </row>
    <row r="17" spans="1:46" ht="12.75">
      <c r="A17" s="1"/>
      <c r="B17" s="158"/>
      <c r="C17" s="165"/>
      <c r="D17" s="83" t="s">
        <v>28</v>
      </c>
      <c r="E17" s="88" t="s">
        <v>111</v>
      </c>
      <c r="F17" s="85">
        <v>11.28</v>
      </c>
      <c r="G17" s="18">
        <f t="shared" si="0"/>
        <v>20</v>
      </c>
      <c r="H17" s="160"/>
      <c r="I17" s="161"/>
      <c r="J17" s="156"/>
      <c r="K17" s="25"/>
      <c r="L17" s="19">
        <f t="shared" si="2"/>
        <v>12</v>
      </c>
      <c r="M17" s="17" t="str">
        <f ca="1" t="shared" si="3"/>
        <v>Marko Gorički</v>
      </c>
      <c r="N17" s="17" t="str">
        <f ca="1" t="shared" si="4"/>
        <v>AG</v>
      </c>
      <c r="O17" s="77">
        <f ca="1" t="shared" si="5"/>
        <v>10.65</v>
      </c>
      <c r="P17" s="1"/>
      <c r="AH17" s="5"/>
      <c r="AI17" s="20">
        <v>12</v>
      </c>
      <c r="AJ17" s="21">
        <f ca="1" t="shared" si="6"/>
        <v>31</v>
      </c>
      <c r="AK17" s="4">
        <f t="shared" si="1"/>
        <v>12</v>
      </c>
      <c r="AL17" s="4">
        <f t="shared" si="7"/>
        <v>0</v>
      </c>
      <c r="AM17" s="5"/>
      <c r="AO17" s="16"/>
      <c r="AP17" s="16"/>
      <c r="AQ17" s="23"/>
      <c r="AR17" s="23"/>
      <c r="AS17" s="24"/>
      <c r="AT17" s="16"/>
    </row>
    <row r="18" spans="1:46" ht="12.75">
      <c r="A18" s="1"/>
      <c r="B18" s="157" t="s">
        <v>29</v>
      </c>
      <c r="C18" s="165" t="str">
        <f>Zapisnik!C13</f>
        <v>DV "Gustav Krklec" </v>
      </c>
      <c r="D18" s="83" t="s">
        <v>30</v>
      </c>
      <c r="E18" s="87" t="s">
        <v>112</v>
      </c>
      <c r="F18" s="85">
        <v>10.46</v>
      </c>
      <c r="G18" s="18">
        <f t="shared" si="0"/>
        <v>10</v>
      </c>
      <c r="H18" s="159">
        <f>G18+G19</f>
        <v>28</v>
      </c>
      <c r="I18" s="159">
        <f>RANK(H18,$H$6:$H$37,1)</f>
        <v>9</v>
      </c>
      <c r="J18" s="155">
        <f>17-I18</f>
        <v>8</v>
      </c>
      <c r="K18" s="25"/>
      <c r="L18" s="19">
        <f t="shared" si="2"/>
        <v>13</v>
      </c>
      <c r="M18" s="17" t="str">
        <f ca="1" t="shared" si="3"/>
        <v>Marko Jakopović</v>
      </c>
      <c r="N18" s="17" t="str">
        <f ca="1" t="shared" si="4"/>
        <v>F</v>
      </c>
      <c r="O18" s="77">
        <f ca="1" t="shared" si="5"/>
        <v>10.83</v>
      </c>
      <c r="P18" s="1"/>
      <c r="AH18" s="5"/>
      <c r="AI18" s="20">
        <v>13</v>
      </c>
      <c r="AJ18" s="21">
        <f ca="1" t="shared" si="6"/>
        <v>6</v>
      </c>
      <c r="AK18" s="4">
        <f t="shared" si="1"/>
        <v>13</v>
      </c>
      <c r="AL18" s="4">
        <f t="shared" si="7"/>
        <v>0</v>
      </c>
      <c r="AM18" s="5"/>
      <c r="AO18" s="16"/>
      <c r="AP18" s="16"/>
      <c r="AQ18" s="23"/>
      <c r="AR18" s="23"/>
      <c r="AS18" s="24"/>
      <c r="AT18" s="16"/>
    </row>
    <row r="19" spans="1:46" ht="12.75">
      <c r="A19" s="1"/>
      <c r="B19" s="158"/>
      <c r="C19" s="165"/>
      <c r="D19" s="83" t="s">
        <v>31</v>
      </c>
      <c r="E19" s="87" t="s">
        <v>113</v>
      </c>
      <c r="F19" s="85">
        <v>11.13</v>
      </c>
      <c r="G19" s="18">
        <f t="shared" si="0"/>
        <v>18</v>
      </c>
      <c r="H19" s="160"/>
      <c r="I19" s="161"/>
      <c r="J19" s="156"/>
      <c r="K19" s="25"/>
      <c r="L19" s="19">
        <f t="shared" si="2"/>
        <v>14</v>
      </c>
      <c r="M19" s="17" t="str">
        <f ca="1" t="shared" si="3"/>
        <v>Antonio Šoštar</v>
      </c>
      <c r="N19" s="17" t="str">
        <f ca="1" t="shared" si="4"/>
        <v>AD</v>
      </c>
      <c r="O19" s="77">
        <f ca="1" t="shared" si="5"/>
        <v>10.87</v>
      </c>
      <c r="P19" s="1"/>
      <c r="AH19" s="5"/>
      <c r="AI19" s="20">
        <v>14</v>
      </c>
      <c r="AJ19" s="21">
        <f ca="1" t="shared" si="6"/>
        <v>28</v>
      </c>
      <c r="AK19" s="4">
        <f t="shared" si="1"/>
        <v>14</v>
      </c>
      <c r="AL19" s="4">
        <f t="shared" si="7"/>
        <v>0</v>
      </c>
      <c r="AM19" s="5"/>
      <c r="AO19" s="16"/>
      <c r="AP19" s="16"/>
      <c r="AQ19" s="23"/>
      <c r="AR19" s="23"/>
      <c r="AS19" s="24"/>
      <c r="AT19" s="16"/>
    </row>
    <row r="20" spans="1:46" ht="12.75">
      <c r="A20" s="1"/>
      <c r="B20" s="157" t="s">
        <v>32</v>
      </c>
      <c r="C20" s="165" t="str">
        <f>Zapisnik!C14</f>
        <v>DV "Naša radost" </v>
      </c>
      <c r="D20" s="83" t="s">
        <v>33</v>
      </c>
      <c r="E20" s="89" t="s">
        <v>114</v>
      </c>
      <c r="F20" s="85">
        <v>11</v>
      </c>
      <c r="G20" s="18">
        <f t="shared" si="0"/>
        <v>15</v>
      </c>
      <c r="H20" s="159">
        <f>G20+G21</f>
        <v>23</v>
      </c>
      <c r="I20" s="159">
        <f>RANK(H20,$H$6:$H$37,1)</f>
        <v>6</v>
      </c>
      <c r="J20" s="155">
        <f>17-I20</f>
        <v>11</v>
      </c>
      <c r="K20" s="25"/>
      <c r="L20" s="19">
        <f t="shared" si="2"/>
        <v>15</v>
      </c>
      <c r="M20" s="17" t="str">
        <f ca="1" t="shared" si="3"/>
        <v>Matija Vrhovski </v>
      </c>
      <c r="N20" s="17" t="str">
        <f ca="1" t="shared" si="4"/>
        <v>O</v>
      </c>
      <c r="O20" s="77">
        <f ca="1" t="shared" si="5"/>
        <v>11</v>
      </c>
      <c r="P20" s="1"/>
      <c r="AH20" s="5"/>
      <c r="AI20" s="20">
        <v>15</v>
      </c>
      <c r="AJ20" s="21">
        <f ca="1" t="shared" si="6"/>
        <v>15</v>
      </c>
      <c r="AK20" s="4">
        <f t="shared" si="1"/>
        <v>15</v>
      </c>
      <c r="AL20" s="4">
        <f t="shared" si="7"/>
        <v>0</v>
      </c>
      <c r="AM20" s="5"/>
      <c r="AO20" s="16"/>
      <c r="AP20" s="16"/>
      <c r="AQ20" s="23"/>
      <c r="AR20" s="23"/>
      <c r="AS20" s="24"/>
      <c r="AT20" s="16"/>
    </row>
    <row r="21" spans="1:46" ht="12.75">
      <c r="A21" s="1"/>
      <c r="B21" s="158"/>
      <c r="C21" s="165"/>
      <c r="D21" s="84" t="s">
        <v>34</v>
      </c>
      <c r="E21" s="87" t="s">
        <v>115</v>
      </c>
      <c r="F21" s="85">
        <v>10.43</v>
      </c>
      <c r="G21" s="18">
        <f t="shared" si="0"/>
        <v>8</v>
      </c>
      <c r="H21" s="160"/>
      <c r="I21" s="161"/>
      <c r="J21" s="156"/>
      <c r="K21" s="25"/>
      <c r="L21" s="19">
        <f t="shared" si="2"/>
        <v>15</v>
      </c>
      <c r="M21" s="17" t="str">
        <f ca="1" t="shared" si="3"/>
        <v>Ivan Kajtazi</v>
      </c>
      <c r="N21" s="17" t="str">
        <f ca="1" t="shared" si="4"/>
        <v>AH</v>
      </c>
      <c r="O21" s="77">
        <f ca="1" t="shared" si="5"/>
        <v>11</v>
      </c>
      <c r="P21" s="1"/>
      <c r="AH21" s="5"/>
      <c r="AI21" s="20">
        <v>16</v>
      </c>
      <c r="AJ21" s="21">
        <f ca="1" t="shared" si="6"/>
        <v>32</v>
      </c>
      <c r="AK21" s="4">
        <f t="shared" si="1"/>
        <v>15</v>
      </c>
      <c r="AL21" s="4">
        <f t="shared" si="7"/>
        <v>1</v>
      </c>
      <c r="AM21" s="5"/>
      <c r="AO21" s="16"/>
      <c r="AP21" s="16"/>
      <c r="AQ21" s="26"/>
      <c r="AR21" s="23"/>
      <c r="AS21" s="24"/>
      <c r="AT21" s="16"/>
    </row>
    <row r="22" spans="1:46" ht="12.75">
      <c r="A22" s="1"/>
      <c r="B22" s="157" t="s">
        <v>35</v>
      </c>
      <c r="C22" s="165" t="str">
        <f>Zapisnik!C15</f>
        <v>DV "Rožica"</v>
      </c>
      <c r="D22" s="83" t="s">
        <v>36</v>
      </c>
      <c r="E22" s="88" t="s">
        <v>392</v>
      </c>
      <c r="F22" s="85">
        <v>12.57</v>
      </c>
      <c r="G22" s="18">
        <f t="shared" si="0"/>
        <v>27</v>
      </c>
      <c r="H22" s="159">
        <f>G22+G23</f>
        <v>49</v>
      </c>
      <c r="I22" s="159">
        <f>RANK(H22,$H$6:$H$37,1)</f>
        <v>12</v>
      </c>
      <c r="J22" s="155">
        <f>17-I22</f>
        <v>5</v>
      </c>
      <c r="K22" s="25"/>
      <c r="L22" s="19">
        <f t="shared" si="2"/>
        <v>17</v>
      </c>
      <c r="M22" s="17" t="str">
        <f ca="1" t="shared" si="3"/>
        <v>Matej Čelec</v>
      </c>
      <c r="N22" s="17" t="str">
        <f ca="1" t="shared" si="4"/>
        <v>AF</v>
      </c>
      <c r="O22" s="77">
        <f ca="1" t="shared" si="5"/>
        <v>11.03</v>
      </c>
      <c r="P22" s="1"/>
      <c r="AH22" s="5"/>
      <c r="AI22" s="20">
        <v>17</v>
      </c>
      <c r="AJ22" s="21">
        <f ca="1" t="shared" si="6"/>
        <v>30</v>
      </c>
      <c r="AK22" s="4">
        <f t="shared" si="1"/>
        <v>17</v>
      </c>
      <c r="AL22" s="4">
        <f t="shared" si="7"/>
        <v>0</v>
      </c>
      <c r="AM22" s="5"/>
      <c r="AO22" s="16"/>
      <c r="AP22" s="16"/>
      <c r="AQ22" s="26"/>
      <c r="AR22" s="23"/>
      <c r="AS22" s="24"/>
      <c r="AT22" s="16"/>
    </row>
    <row r="23" spans="1:46" ht="12.75">
      <c r="A23" s="1"/>
      <c r="B23" s="158"/>
      <c r="C23" s="165"/>
      <c r="D23" s="84" t="s">
        <v>37</v>
      </c>
      <c r="E23" s="88" t="s">
        <v>116</v>
      </c>
      <c r="F23" s="85">
        <v>11.55</v>
      </c>
      <c r="G23" s="18">
        <f t="shared" si="0"/>
        <v>22</v>
      </c>
      <c r="H23" s="160"/>
      <c r="I23" s="161"/>
      <c r="J23" s="156"/>
      <c r="K23" s="25"/>
      <c r="L23" s="19">
        <f t="shared" si="2"/>
        <v>18</v>
      </c>
      <c r="M23" s="17" t="str">
        <f ca="1" t="shared" si="3"/>
        <v>Petar Borovečki</v>
      </c>
      <c r="N23" s="17" t="str">
        <f ca="1" t="shared" si="4"/>
        <v>N</v>
      </c>
      <c r="O23" s="77">
        <f ca="1" t="shared" si="5"/>
        <v>11.13</v>
      </c>
      <c r="P23" s="1"/>
      <c r="AH23" s="5"/>
      <c r="AI23" s="20">
        <v>18</v>
      </c>
      <c r="AJ23" s="21">
        <f ca="1" t="shared" si="6"/>
        <v>14</v>
      </c>
      <c r="AK23" s="4">
        <f t="shared" si="1"/>
        <v>18</v>
      </c>
      <c r="AL23" s="4">
        <f t="shared" si="7"/>
        <v>0</v>
      </c>
      <c r="AM23" s="5"/>
      <c r="AO23" s="16"/>
      <c r="AP23" s="16"/>
      <c r="AQ23" s="26"/>
      <c r="AR23" s="23"/>
      <c r="AS23" s="24"/>
      <c r="AT23" s="16"/>
    </row>
    <row r="24" spans="1:46" ht="12.75">
      <c r="A24" s="1"/>
      <c r="B24" s="157" t="s">
        <v>38</v>
      </c>
      <c r="C24" s="165" t="str">
        <f>Zapisnik!C16</f>
        <v>DV "Zlatni dani"</v>
      </c>
      <c r="D24" s="83" t="s">
        <v>40</v>
      </c>
      <c r="E24" s="87" t="s">
        <v>117</v>
      </c>
      <c r="F24" s="85">
        <v>11.68</v>
      </c>
      <c r="G24" s="18">
        <f t="shared" si="0"/>
        <v>23</v>
      </c>
      <c r="H24" s="159">
        <f>G24+G25</f>
        <v>48</v>
      </c>
      <c r="I24" s="159">
        <f>RANK(H24,$H$6:$H$37,1)</f>
        <v>11</v>
      </c>
      <c r="J24" s="155">
        <f>17-I24</f>
        <v>6</v>
      </c>
      <c r="K24" s="25"/>
      <c r="L24" s="19">
        <f t="shared" si="2"/>
        <v>19</v>
      </c>
      <c r="M24" s="17" t="str">
        <f ca="1" t="shared" si="3"/>
        <v>Luka Gospočić</v>
      </c>
      <c r="N24" s="17" t="str">
        <f ca="1" t="shared" si="4"/>
        <v>E</v>
      </c>
      <c r="O24" s="77">
        <f ca="1" t="shared" si="5"/>
        <v>11.15</v>
      </c>
      <c r="P24" s="1"/>
      <c r="AH24" s="5"/>
      <c r="AI24" s="20">
        <v>19</v>
      </c>
      <c r="AJ24" s="21">
        <f ca="1" t="shared" si="6"/>
        <v>5</v>
      </c>
      <c r="AK24" s="4">
        <f t="shared" si="1"/>
        <v>19</v>
      </c>
      <c r="AL24" s="4">
        <f t="shared" si="7"/>
        <v>0</v>
      </c>
      <c r="AM24" s="5"/>
      <c r="AO24" s="16"/>
      <c r="AP24" s="16"/>
      <c r="AQ24" s="23"/>
      <c r="AR24" s="23"/>
      <c r="AS24" s="24"/>
      <c r="AT24" s="16"/>
    </row>
    <row r="25" spans="1:46" ht="12.75">
      <c r="A25" s="1"/>
      <c r="B25" s="158"/>
      <c r="C25" s="165"/>
      <c r="D25" s="83" t="s">
        <v>41</v>
      </c>
      <c r="E25" s="87" t="s">
        <v>118</v>
      </c>
      <c r="F25" s="85">
        <v>12.22</v>
      </c>
      <c r="G25" s="18">
        <f t="shared" si="0"/>
        <v>25</v>
      </c>
      <c r="H25" s="160"/>
      <c r="I25" s="161"/>
      <c r="J25" s="156"/>
      <c r="K25" s="25"/>
      <c r="L25" s="19">
        <f t="shared" si="2"/>
        <v>20</v>
      </c>
      <c r="M25" s="17" t="str">
        <f ca="1" t="shared" si="3"/>
        <v>Jan Krtak Ocvirek</v>
      </c>
      <c r="N25" s="17" t="str">
        <f ca="1" t="shared" si="4"/>
        <v>L</v>
      </c>
      <c r="O25" s="77">
        <f ca="1" t="shared" si="5"/>
        <v>11.28</v>
      </c>
      <c r="P25" s="1"/>
      <c r="AH25" s="5"/>
      <c r="AI25" s="20">
        <v>20</v>
      </c>
      <c r="AJ25" s="21">
        <f ca="1" t="shared" si="6"/>
        <v>12</v>
      </c>
      <c r="AK25" s="4">
        <f t="shared" si="1"/>
        <v>20</v>
      </c>
      <c r="AL25" s="4">
        <f t="shared" si="7"/>
        <v>0</v>
      </c>
      <c r="AM25" s="5"/>
      <c r="AO25" s="16"/>
      <c r="AP25" s="16"/>
      <c r="AQ25" s="23"/>
      <c r="AR25" s="23"/>
      <c r="AS25" s="24"/>
      <c r="AT25" s="16"/>
    </row>
    <row r="26" spans="1:46" ht="12.75" customHeight="1">
      <c r="A26" s="1"/>
      <c r="B26" s="157" t="s">
        <v>42</v>
      </c>
      <c r="C26" s="165" t="str">
        <f>Zapisnik!C17</f>
        <v>DV "Zvirek"</v>
      </c>
      <c r="D26" s="83" t="s">
        <v>43</v>
      </c>
      <c r="E26" s="88" t="s">
        <v>119</v>
      </c>
      <c r="F26" s="85">
        <v>11.83</v>
      </c>
      <c r="G26" s="18">
        <f t="shared" si="0"/>
        <v>24</v>
      </c>
      <c r="H26" s="159">
        <f>G26+G27</f>
        <v>50</v>
      </c>
      <c r="I26" s="159">
        <f>RANK(H26,$H$6:$H$37,1)</f>
        <v>14</v>
      </c>
      <c r="J26" s="155">
        <f>17-I26</f>
        <v>3</v>
      </c>
      <c r="K26" s="25"/>
      <c r="L26" s="19">
        <f t="shared" si="2"/>
        <v>21</v>
      </c>
      <c r="M26" s="17" t="str">
        <f ca="1" t="shared" si="3"/>
        <v>Dorijan Kuren</v>
      </c>
      <c r="N26" s="17" t="str">
        <f ca="1" t="shared" si="4"/>
        <v>C</v>
      </c>
      <c r="O26" s="77">
        <f ca="1" t="shared" si="5"/>
        <v>11.46</v>
      </c>
      <c r="P26" s="1"/>
      <c r="AH26" s="5"/>
      <c r="AI26" s="20">
        <v>21</v>
      </c>
      <c r="AJ26" s="21">
        <f ca="1" t="shared" si="6"/>
        <v>3</v>
      </c>
      <c r="AK26" s="4">
        <f t="shared" si="1"/>
        <v>21</v>
      </c>
      <c r="AL26" s="4">
        <f t="shared" si="7"/>
        <v>0</v>
      </c>
      <c r="AM26" s="5"/>
      <c r="AO26" s="16"/>
      <c r="AP26" s="16"/>
      <c r="AQ26" s="23"/>
      <c r="AR26" s="27"/>
      <c r="AS26" s="24"/>
      <c r="AT26" s="16"/>
    </row>
    <row r="27" spans="1:46" ht="12.75">
      <c r="A27" s="1"/>
      <c r="B27" s="158"/>
      <c r="C27" s="165"/>
      <c r="D27" s="83" t="s">
        <v>44</v>
      </c>
      <c r="E27" s="88" t="s">
        <v>120</v>
      </c>
      <c r="F27" s="85">
        <v>12.37</v>
      </c>
      <c r="G27" s="18">
        <f t="shared" si="0"/>
        <v>26</v>
      </c>
      <c r="H27" s="160"/>
      <c r="I27" s="161"/>
      <c r="J27" s="156"/>
      <c r="K27" s="25"/>
      <c r="L27" s="19">
        <f t="shared" si="2"/>
        <v>22</v>
      </c>
      <c r="M27" s="17" t="str">
        <f ca="1" t="shared" si="3"/>
        <v>David Ricijaš</v>
      </c>
      <c r="N27" s="17" t="str">
        <f ca="1" t="shared" si="4"/>
        <v>S</v>
      </c>
      <c r="O27" s="77">
        <f ca="1" t="shared" si="5"/>
        <v>11.55</v>
      </c>
      <c r="P27" s="1"/>
      <c r="AH27" s="5"/>
      <c r="AI27" s="20">
        <v>22</v>
      </c>
      <c r="AJ27" s="21">
        <f ca="1" t="shared" si="6"/>
        <v>18</v>
      </c>
      <c r="AK27" s="4">
        <f t="shared" si="1"/>
        <v>22</v>
      </c>
      <c r="AL27" s="4">
        <f t="shared" si="7"/>
        <v>0</v>
      </c>
      <c r="AM27" s="5"/>
      <c r="AO27" s="16"/>
      <c r="AP27" s="16"/>
      <c r="AQ27" s="23"/>
      <c r="AR27" s="23"/>
      <c r="AS27" s="24"/>
      <c r="AT27" s="16"/>
    </row>
    <row r="28" spans="1:46" ht="12.75">
      <c r="A28" s="1"/>
      <c r="B28" s="157" t="s">
        <v>45</v>
      </c>
      <c r="C28" s="157" t="str">
        <f>Zapisnik!C18</f>
        <v>DV "Balončica"</v>
      </c>
      <c r="D28" s="83" t="s">
        <v>47</v>
      </c>
      <c r="E28" s="87" t="s">
        <v>121</v>
      </c>
      <c r="F28" s="85">
        <v>3</v>
      </c>
      <c r="G28" s="18">
        <f t="shared" si="0"/>
        <v>3</v>
      </c>
      <c r="H28" s="159">
        <f>G28+G29</f>
        <v>10</v>
      </c>
      <c r="I28" s="159">
        <f>RANK(H28,$H$6:$H$37,1)</f>
        <v>1</v>
      </c>
      <c r="J28" s="155">
        <f>17-I28</f>
        <v>16</v>
      </c>
      <c r="K28" s="25"/>
      <c r="L28" s="19">
        <f t="shared" si="2"/>
        <v>23</v>
      </c>
      <c r="M28" s="17" t="str">
        <f ca="1" t="shared" si="3"/>
        <v>Petar Juriša</v>
      </c>
      <c r="N28" s="17" t="str">
        <f ca="1" t="shared" si="4"/>
        <v>T</v>
      </c>
      <c r="O28" s="77">
        <f ca="1" t="shared" si="5"/>
        <v>11.68</v>
      </c>
      <c r="P28" s="1"/>
      <c r="AH28" s="5"/>
      <c r="AI28" s="20">
        <v>23</v>
      </c>
      <c r="AJ28" s="21">
        <f ca="1" t="shared" si="6"/>
        <v>19</v>
      </c>
      <c r="AK28" s="4">
        <f t="shared" si="1"/>
        <v>23</v>
      </c>
      <c r="AL28" s="4">
        <f t="shared" si="7"/>
        <v>0</v>
      </c>
      <c r="AM28" s="5"/>
      <c r="AO28" s="16"/>
      <c r="AP28" s="16"/>
      <c r="AQ28" s="23"/>
      <c r="AR28" s="23"/>
      <c r="AS28" s="24"/>
      <c r="AT28" s="16"/>
    </row>
    <row r="29" spans="1:46" ht="12.75">
      <c r="A29" s="1"/>
      <c r="B29" s="158"/>
      <c r="C29" s="158"/>
      <c r="D29" s="83" t="s">
        <v>48</v>
      </c>
      <c r="E29" s="87" t="s">
        <v>122</v>
      </c>
      <c r="F29" s="85">
        <v>10.35</v>
      </c>
      <c r="G29" s="18">
        <f t="shared" si="0"/>
        <v>7</v>
      </c>
      <c r="H29" s="160"/>
      <c r="I29" s="161"/>
      <c r="J29" s="156"/>
      <c r="K29" s="25"/>
      <c r="L29" s="19">
        <f t="shared" si="2"/>
        <v>24</v>
      </c>
      <c r="M29" s="17" t="str">
        <f ca="1" t="shared" si="3"/>
        <v>Toni Oreb</v>
      </c>
      <c r="N29" s="17" t="str">
        <f ca="1" t="shared" si="4"/>
        <v>V</v>
      </c>
      <c r="O29" s="77">
        <f ca="1" t="shared" si="5"/>
        <v>11.83</v>
      </c>
      <c r="P29" s="1"/>
      <c r="AH29" s="5"/>
      <c r="AI29" s="20">
        <v>24</v>
      </c>
      <c r="AJ29" s="21">
        <f ca="1" t="shared" si="6"/>
        <v>21</v>
      </c>
      <c r="AK29" s="4">
        <f t="shared" si="1"/>
        <v>24</v>
      </c>
      <c r="AL29" s="4">
        <f t="shared" si="7"/>
        <v>0</v>
      </c>
      <c r="AM29" s="5"/>
      <c r="AO29" s="16"/>
      <c r="AP29" s="16"/>
      <c r="AQ29" s="23"/>
      <c r="AR29" s="23"/>
      <c r="AS29" s="24"/>
      <c r="AT29" s="16"/>
    </row>
    <row r="30" spans="1:46" ht="12.75">
      <c r="A30" s="1"/>
      <c r="B30" s="157" t="s">
        <v>77</v>
      </c>
      <c r="C30" s="157" t="str">
        <f>Zapisnik!C19</f>
        <v>Mravci</v>
      </c>
      <c r="D30" s="83" t="s">
        <v>79</v>
      </c>
      <c r="E30" s="87" t="s">
        <v>109</v>
      </c>
      <c r="F30" s="137">
        <v>100</v>
      </c>
      <c r="G30" s="18">
        <f t="shared" si="0"/>
        <v>29</v>
      </c>
      <c r="H30" s="159">
        <f>G30+G31</f>
        <v>58</v>
      </c>
      <c r="I30" s="159">
        <f>RANK(H30,$H$6:$H$37,1)</f>
        <v>15</v>
      </c>
      <c r="J30" s="155">
        <v>0</v>
      </c>
      <c r="K30" s="25"/>
      <c r="L30" s="19">
        <f t="shared" si="2"/>
        <v>25</v>
      </c>
      <c r="M30" s="17" t="str">
        <f ca="1" t="shared" si="3"/>
        <v>Dino Belščak</v>
      </c>
      <c r="N30" s="17" t="str">
        <f ca="1" t="shared" si="4"/>
        <v>U</v>
      </c>
      <c r="O30" s="77">
        <f ca="1" t="shared" si="5"/>
        <v>12.22</v>
      </c>
      <c r="P30" s="1"/>
      <c r="AH30" s="5"/>
      <c r="AI30" s="20">
        <v>25</v>
      </c>
      <c r="AJ30" s="21">
        <f ca="1" t="shared" si="6"/>
        <v>20</v>
      </c>
      <c r="AK30" s="4">
        <f aca="true" t="shared" si="8" ref="AK30:AK35">AI30-AL30</f>
        <v>25</v>
      </c>
      <c r="AL30" s="4">
        <f t="shared" si="7"/>
        <v>0</v>
      </c>
      <c r="AM30" s="5"/>
      <c r="AO30" s="16"/>
      <c r="AP30" s="16"/>
      <c r="AQ30" s="23"/>
      <c r="AR30" s="23"/>
      <c r="AS30" s="24"/>
      <c r="AT30" s="16"/>
    </row>
    <row r="31" spans="1:46" ht="12.75">
      <c r="A31" s="1"/>
      <c r="B31" s="158"/>
      <c r="C31" s="158"/>
      <c r="D31" s="83" t="s">
        <v>80</v>
      </c>
      <c r="E31" s="87" t="s">
        <v>109</v>
      </c>
      <c r="F31" s="137">
        <v>100</v>
      </c>
      <c r="G31" s="18">
        <f t="shared" si="0"/>
        <v>29</v>
      </c>
      <c r="H31" s="160"/>
      <c r="I31" s="161"/>
      <c r="J31" s="156"/>
      <c r="K31" s="25"/>
      <c r="L31" s="19">
        <f t="shared" si="2"/>
        <v>26</v>
      </c>
      <c r="M31" s="17" t="str">
        <f ca="1" t="shared" si="3"/>
        <v>Niko Fišter</v>
      </c>
      <c r="N31" s="17" t="str">
        <f ca="1" t="shared" si="4"/>
        <v>X</v>
      </c>
      <c r="O31" s="77">
        <f ca="1" t="shared" si="5"/>
        <v>12.37</v>
      </c>
      <c r="P31" s="1"/>
      <c r="AH31" s="5"/>
      <c r="AI31" s="20">
        <v>26</v>
      </c>
      <c r="AJ31" s="21">
        <f ca="1" t="shared" si="6"/>
        <v>22</v>
      </c>
      <c r="AK31" s="4">
        <f t="shared" si="8"/>
        <v>26</v>
      </c>
      <c r="AL31" s="4">
        <f t="shared" si="7"/>
        <v>0</v>
      </c>
      <c r="AM31" s="5"/>
      <c r="AO31" s="16"/>
      <c r="AP31" s="16"/>
      <c r="AQ31" s="23"/>
      <c r="AR31" s="23"/>
      <c r="AS31" s="24"/>
      <c r="AT31" s="16"/>
    </row>
    <row r="32" spans="1:46" ht="12.75">
      <c r="A32" s="1"/>
      <c r="B32" s="157" t="s">
        <v>81</v>
      </c>
      <c r="C32" s="157" t="str">
        <f>Zapisnik!C20</f>
        <v>DV "Kesten"</v>
      </c>
      <c r="D32" s="83" t="s">
        <v>86</v>
      </c>
      <c r="E32" s="87" t="s">
        <v>123</v>
      </c>
      <c r="F32" s="85">
        <v>10.49</v>
      </c>
      <c r="G32" s="18">
        <f t="shared" si="0"/>
        <v>11</v>
      </c>
      <c r="H32" s="159">
        <f>G32+G33</f>
        <v>25</v>
      </c>
      <c r="I32" s="159">
        <f>RANK(H32,$H$6:$H$37,1)</f>
        <v>7</v>
      </c>
      <c r="J32" s="155">
        <f>17-I32</f>
        <v>10</v>
      </c>
      <c r="K32" s="25"/>
      <c r="L32" s="19">
        <f aca="true" t="shared" si="9" ref="L32:L37">IF(O31=O32,L31,AI32)</f>
        <v>27</v>
      </c>
      <c r="M32" s="17" t="str">
        <f ca="1" t="shared" si="3"/>
        <v>Matija Marec</v>
      </c>
      <c r="N32" s="17" t="str">
        <f ca="1" t="shared" si="4"/>
        <v>R</v>
      </c>
      <c r="O32" s="77">
        <f ca="1" t="shared" si="5"/>
        <v>12.57</v>
      </c>
      <c r="P32" s="1"/>
      <c r="AH32" s="5"/>
      <c r="AI32" s="20">
        <v>27</v>
      </c>
      <c r="AJ32" s="21">
        <f ca="1" t="shared" si="6"/>
        <v>17</v>
      </c>
      <c r="AK32" s="4">
        <f t="shared" si="8"/>
        <v>27</v>
      </c>
      <c r="AL32" s="4">
        <f t="shared" si="7"/>
        <v>0</v>
      </c>
      <c r="AM32" s="5"/>
      <c r="AO32" s="16"/>
      <c r="AP32" s="16"/>
      <c r="AQ32" s="23"/>
      <c r="AR32" s="23"/>
      <c r="AS32" s="24"/>
      <c r="AT32" s="16"/>
    </row>
    <row r="33" spans="1:46" ht="12.75">
      <c r="A33" s="1"/>
      <c r="B33" s="158"/>
      <c r="C33" s="158"/>
      <c r="D33" s="83" t="s">
        <v>87</v>
      </c>
      <c r="E33" s="87" t="s">
        <v>124</v>
      </c>
      <c r="F33" s="85">
        <v>10.87</v>
      </c>
      <c r="G33" s="18">
        <f t="shared" si="0"/>
        <v>14</v>
      </c>
      <c r="H33" s="160"/>
      <c r="I33" s="161"/>
      <c r="J33" s="156"/>
      <c r="K33" s="25"/>
      <c r="L33" s="19">
        <f t="shared" si="9"/>
        <v>28</v>
      </c>
      <c r="M33" s="17" t="str">
        <f ca="1" t="shared" si="3"/>
        <v>Leo Lugarić</v>
      </c>
      <c r="N33" s="17" t="str">
        <f ca="1" t="shared" si="4"/>
        <v>D</v>
      </c>
      <c r="O33" s="77">
        <f ca="1" t="shared" si="5"/>
        <v>12.66</v>
      </c>
      <c r="P33" s="1"/>
      <c r="AH33" s="5"/>
      <c r="AI33" s="20">
        <v>28</v>
      </c>
      <c r="AJ33" s="21">
        <f ca="1" t="shared" si="6"/>
        <v>4</v>
      </c>
      <c r="AK33" s="4">
        <f t="shared" si="8"/>
        <v>28</v>
      </c>
      <c r="AL33" s="4">
        <f t="shared" si="7"/>
        <v>0</v>
      </c>
      <c r="AM33" s="5"/>
      <c r="AO33" s="16"/>
      <c r="AP33" s="16"/>
      <c r="AQ33" s="23"/>
      <c r="AR33" s="23"/>
      <c r="AS33" s="24"/>
      <c r="AT33" s="16"/>
    </row>
    <row r="34" spans="1:46" ht="12.75">
      <c r="A34" s="1"/>
      <c r="B34" s="157" t="s">
        <v>82</v>
      </c>
      <c r="C34" s="157" t="str">
        <f>Zapisnik!C21</f>
        <v>DV "Zipkica" 2</v>
      </c>
      <c r="D34" s="83" t="s">
        <v>88</v>
      </c>
      <c r="E34" s="87" t="s">
        <v>125</v>
      </c>
      <c r="F34" s="85">
        <v>2</v>
      </c>
      <c r="G34" s="18">
        <f t="shared" si="0"/>
        <v>2</v>
      </c>
      <c r="H34" s="159">
        <f>G34+G35</f>
        <v>19</v>
      </c>
      <c r="I34" s="159">
        <f>RANK(H34,$H$6:$H$37,1)</f>
        <v>4</v>
      </c>
      <c r="J34" s="155">
        <f>17-I34</f>
        <v>13</v>
      </c>
      <c r="K34" s="25"/>
      <c r="L34" s="19">
        <f t="shared" si="9"/>
        <v>29</v>
      </c>
      <c r="M34" s="17">
        <f ca="1" t="shared" si="3"/>
      </c>
      <c r="N34" s="17" t="str">
        <f ca="1" t="shared" si="4"/>
        <v>I</v>
      </c>
      <c r="O34" s="136">
        <f ca="1" t="shared" si="5"/>
        <v>100</v>
      </c>
      <c r="P34" s="1"/>
      <c r="AH34" s="5"/>
      <c r="AI34" s="20">
        <v>29</v>
      </c>
      <c r="AJ34" s="21">
        <f ca="1" t="shared" si="6"/>
        <v>9</v>
      </c>
      <c r="AK34" s="4">
        <f t="shared" si="8"/>
        <v>29</v>
      </c>
      <c r="AL34" s="4">
        <f t="shared" si="7"/>
        <v>0</v>
      </c>
      <c r="AM34" s="5"/>
      <c r="AO34" s="16"/>
      <c r="AP34" s="16"/>
      <c r="AQ34" s="23"/>
      <c r="AR34" s="23"/>
      <c r="AS34" s="24"/>
      <c r="AT34" s="16"/>
    </row>
    <row r="35" spans="1:46" ht="12.75">
      <c r="A35" s="1"/>
      <c r="B35" s="158"/>
      <c r="C35" s="158"/>
      <c r="D35" s="83" t="s">
        <v>89</v>
      </c>
      <c r="E35" s="87" t="s">
        <v>126</v>
      </c>
      <c r="F35" s="85">
        <v>11.03</v>
      </c>
      <c r="G35" s="18">
        <f t="shared" si="0"/>
        <v>17</v>
      </c>
      <c r="H35" s="160"/>
      <c r="I35" s="161"/>
      <c r="J35" s="156"/>
      <c r="K35" s="25"/>
      <c r="L35" s="19">
        <f t="shared" si="9"/>
        <v>29</v>
      </c>
      <c r="M35" s="17">
        <f ca="1" t="shared" si="3"/>
      </c>
      <c r="N35" s="17" t="str">
        <f ca="1" t="shared" si="4"/>
        <v>J</v>
      </c>
      <c r="O35" s="136">
        <f ca="1" t="shared" si="5"/>
        <v>100</v>
      </c>
      <c r="P35" s="1"/>
      <c r="AH35" s="5"/>
      <c r="AI35" s="20">
        <v>30</v>
      </c>
      <c r="AJ35" s="21">
        <f ca="1" t="shared" si="6"/>
        <v>10</v>
      </c>
      <c r="AK35" s="4">
        <f t="shared" si="8"/>
        <v>29</v>
      </c>
      <c r="AL35" s="4">
        <f t="shared" si="7"/>
        <v>1</v>
      </c>
      <c r="AM35" s="5"/>
      <c r="AO35" s="16"/>
      <c r="AP35" s="16"/>
      <c r="AQ35" s="23"/>
      <c r="AR35" s="23"/>
      <c r="AS35" s="24"/>
      <c r="AT35" s="16"/>
    </row>
    <row r="36" spans="1:46" ht="12.75">
      <c r="A36" s="1"/>
      <c r="B36" s="157" t="s">
        <v>95</v>
      </c>
      <c r="C36" s="157" t="str">
        <f>Zapisnik!C22</f>
        <v>DVJ "Zipkica"</v>
      </c>
      <c r="D36" s="83" t="s">
        <v>97</v>
      </c>
      <c r="E36" s="87" t="s">
        <v>127</v>
      </c>
      <c r="F36" s="85">
        <v>10.65</v>
      </c>
      <c r="G36" s="18">
        <f t="shared" si="0"/>
        <v>12</v>
      </c>
      <c r="H36" s="159">
        <f>G36+G37</f>
        <v>27</v>
      </c>
      <c r="I36" s="159">
        <f>RANK(H36,$H$6:$H$37,1)</f>
        <v>8</v>
      </c>
      <c r="J36" s="155">
        <f>17-I36</f>
        <v>9</v>
      </c>
      <c r="K36" s="25"/>
      <c r="L36" s="19">
        <f t="shared" si="9"/>
        <v>29</v>
      </c>
      <c r="M36" s="17">
        <f ca="1" t="shared" si="3"/>
      </c>
      <c r="N36" s="17" t="str">
        <f ca="1" t="shared" si="4"/>
        <v>AA</v>
      </c>
      <c r="O36" s="136">
        <f ca="1" t="shared" si="5"/>
        <v>100</v>
      </c>
      <c r="P36" s="1"/>
      <c r="AH36" s="5"/>
      <c r="AI36" s="20">
        <v>31</v>
      </c>
      <c r="AJ36" s="21">
        <f ca="1" t="shared" si="6"/>
        <v>25</v>
      </c>
      <c r="AK36" s="4">
        <f>AI36-AL36</f>
        <v>29</v>
      </c>
      <c r="AL36" s="4">
        <f t="shared" si="7"/>
        <v>2</v>
      </c>
      <c r="AM36" s="5"/>
      <c r="AO36" s="16"/>
      <c r="AP36" s="16"/>
      <c r="AQ36" s="23"/>
      <c r="AR36" s="23"/>
      <c r="AS36" s="24"/>
      <c r="AT36" s="16"/>
    </row>
    <row r="37" spans="1:46" ht="12.75">
      <c r="A37" s="1"/>
      <c r="B37" s="158"/>
      <c r="C37" s="158"/>
      <c r="D37" s="83" t="s">
        <v>98</v>
      </c>
      <c r="E37" s="87" t="s">
        <v>128</v>
      </c>
      <c r="F37" s="85">
        <v>11</v>
      </c>
      <c r="G37" s="18">
        <f t="shared" si="0"/>
        <v>15</v>
      </c>
      <c r="H37" s="160"/>
      <c r="I37" s="161"/>
      <c r="J37" s="156"/>
      <c r="K37" s="25"/>
      <c r="L37" s="19">
        <f t="shared" si="9"/>
        <v>29</v>
      </c>
      <c r="M37" s="17">
        <f ca="1" t="shared" si="3"/>
      </c>
      <c r="N37" s="17" t="str">
        <f ca="1" t="shared" si="4"/>
        <v>AB</v>
      </c>
      <c r="O37" s="136">
        <f ca="1" t="shared" si="5"/>
        <v>100</v>
      </c>
      <c r="P37" s="1"/>
      <c r="AH37" s="5"/>
      <c r="AI37" s="20">
        <v>32</v>
      </c>
      <c r="AJ37" s="21">
        <f ca="1" t="shared" si="6"/>
        <v>26</v>
      </c>
      <c r="AK37" s="4">
        <f>AI37-AL37</f>
        <v>29</v>
      </c>
      <c r="AL37" s="4">
        <f t="shared" si="7"/>
        <v>3</v>
      </c>
      <c r="AM37" s="5"/>
      <c r="AO37" s="16"/>
      <c r="AP37" s="16"/>
      <c r="AQ37" s="23"/>
      <c r="AR37" s="23"/>
      <c r="AS37" s="24"/>
      <c r="AT37" s="16"/>
    </row>
    <row r="38" spans="1:46" ht="12.75">
      <c r="A38" s="1"/>
      <c r="B38" s="1"/>
      <c r="C38" s="1"/>
      <c r="D38" s="1"/>
      <c r="E38" s="131"/>
      <c r="F38" s="1"/>
      <c r="G38" s="2"/>
      <c r="H38" s="1"/>
      <c r="I38" s="1"/>
      <c r="J38" s="1"/>
      <c r="K38" s="1"/>
      <c r="L38" s="1"/>
      <c r="M38" s="1"/>
      <c r="N38" s="1"/>
      <c r="O38" s="1"/>
      <c r="P38" s="1"/>
      <c r="AJ38" s="21"/>
      <c r="AO38" s="16"/>
      <c r="AP38" s="16"/>
      <c r="AQ38" s="16"/>
      <c r="AR38" s="16"/>
      <c r="AS38" s="16"/>
      <c r="AT38" s="16"/>
    </row>
    <row r="39" ht="12.75">
      <c r="E39" s="132"/>
    </row>
  </sheetData>
  <sheetProtection/>
  <mergeCells count="81">
    <mergeCell ref="J30:J31"/>
    <mergeCell ref="B30:B31"/>
    <mergeCell ref="C30:C31"/>
    <mergeCell ref="H30:H31"/>
    <mergeCell ref="I30:I31"/>
    <mergeCell ref="B28:B29"/>
    <mergeCell ref="C28:C29"/>
    <mergeCell ref="H28:H29"/>
    <mergeCell ref="I28:I29"/>
    <mergeCell ref="J28:J29"/>
    <mergeCell ref="B26:B27"/>
    <mergeCell ref="C26:C27"/>
    <mergeCell ref="H26:H27"/>
    <mergeCell ref="I26:I27"/>
    <mergeCell ref="B24:B25"/>
    <mergeCell ref="C24:C25"/>
    <mergeCell ref="H24:H25"/>
    <mergeCell ref="I24:I25"/>
    <mergeCell ref="B22:B23"/>
    <mergeCell ref="C22:C23"/>
    <mergeCell ref="H22:H23"/>
    <mergeCell ref="I22:I23"/>
    <mergeCell ref="B20:B21"/>
    <mergeCell ref="C20:C21"/>
    <mergeCell ref="H20:H21"/>
    <mergeCell ref="I20:I21"/>
    <mergeCell ref="H18:H19"/>
    <mergeCell ref="I18:I19"/>
    <mergeCell ref="B16:B17"/>
    <mergeCell ref="C16:C17"/>
    <mergeCell ref="H16:H17"/>
    <mergeCell ref="I16:I17"/>
    <mergeCell ref="I8:I9"/>
    <mergeCell ref="B14:B15"/>
    <mergeCell ref="C14:C15"/>
    <mergeCell ref="H14:H15"/>
    <mergeCell ref="I14:I15"/>
    <mergeCell ref="B12:B13"/>
    <mergeCell ref="C12:C13"/>
    <mergeCell ref="H12:H13"/>
    <mergeCell ref="I12:I13"/>
    <mergeCell ref="J14:J15"/>
    <mergeCell ref="J16:J17"/>
    <mergeCell ref="J18:J19"/>
    <mergeCell ref="J20:J21"/>
    <mergeCell ref="B10:B11"/>
    <mergeCell ref="C10:C11"/>
    <mergeCell ref="H10:H11"/>
    <mergeCell ref="I10:I11"/>
    <mergeCell ref="B18:B19"/>
    <mergeCell ref="C18:C19"/>
    <mergeCell ref="J8:J9"/>
    <mergeCell ref="J10:J11"/>
    <mergeCell ref="J12:J13"/>
    <mergeCell ref="B6:B7"/>
    <mergeCell ref="C6:C7"/>
    <mergeCell ref="H6:H7"/>
    <mergeCell ref="I6:I7"/>
    <mergeCell ref="B8:B9"/>
    <mergeCell ref="C8:C9"/>
    <mergeCell ref="H8:H9"/>
    <mergeCell ref="J34:J35"/>
    <mergeCell ref="B32:B33"/>
    <mergeCell ref="C32:C33"/>
    <mergeCell ref="H32:H33"/>
    <mergeCell ref="I32:I33"/>
    <mergeCell ref="C3:H3"/>
    <mergeCell ref="J22:J23"/>
    <mergeCell ref="J24:J25"/>
    <mergeCell ref="J26:J27"/>
    <mergeCell ref="J6:J7"/>
    <mergeCell ref="J36:J37"/>
    <mergeCell ref="B36:B37"/>
    <mergeCell ref="C36:C37"/>
    <mergeCell ref="H36:H37"/>
    <mergeCell ref="I36:I37"/>
    <mergeCell ref="J32:J33"/>
    <mergeCell ref="B34:B35"/>
    <mergeCell ref="C34:C35"/>
    <mergeCell ref="H34:H35"/>
    <mergeCell ref="I34:I35"/>
  </mergeCells>
  <printOptions/>
  <pageMargins left="0.3937007874015748" right="0.3937007874015748" top="0.7874015748031497" bottom="0.3937007874015748" header="0.3937007874015748" footer="0.5118110236220472"/>
  <pageSetup fitToHeight="107" horizontalDpi="600" verticalDpi="600" orientation="landscape" paperSize="9" scale="98" r:id="rId1"/>
  <headerFooter alignWithMargins="0">
    <oddHeader>&amp;LZabok&amp;C14. OLIMPIJADA DJEČJIH VRTIĆA&amp;R09.05.2015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T38"/>
  <sheetViews>
    <sheetView view="pageBreakPreview" zoomScale="115" zoomScaleNormal="115" zoomScaleSheetLayoutView="115" zoomScalePageLayoutView="0" workbookViewId="0" topLeftCell="A2">
      <selection activeCell="F12" sqref="F12"/>
    </sheetView>
  </sheetViews>
  <sheetFormatPr defaultColWidth="9.140625" defaultRowHeight="12.75"/>
  <cols>
    <col min="1" max="1" width="3.57421875" style="4" customWidth="1"/>
    <col min="2" max="2" width="3.8515625" style="4" customWidth="1"/>
    <col min="3" max="3" width="24.140625" style="4" customWidth="1"/>
    <col min="4" max="4" width="3.28125" style="4" bestFit="1" customWidth="1"/>
    <col min="5" max="5" width="21.421875" style="4" customWidth="1"/>
    <col min="6" max="6" width="8.7109375" style="4" customWidth="1"/>
    <col min="7" max="7" width="6.57421875" style="28" customWidth="1"/>
    <col min="8" max="8" width="8.00390625" style="4" customWidth="1"/>
    <col min="9" max="9" width="7.00390625" style="4" customWidth="1"/>
    <col min="10" max="10" width="7.28125" style="4" customWidth="1"/>
    <col min="11" max="12" width="5.00390625" style="4" customWidth="1"/>
    <col min="13" max="13" width="22.57421875" style="4" customWidth="1"/>
    <col min="14" max="14" width="4.140625" style="4" customWidth="1"/>
    <col min="15" max="15" width="8.28125" style="4" customWidth="1"/>
    <col min="16" max="16" width="5.00390625" style="4" customWidth="1"/>
    <col min="17" max="33" width="9.140625" style="3" customWidth="1"/>
    <col min="34" max="34" width="9.140625" style="4" customWidth="1"/>
    <col min="35" max="35" width="9.140625" style="28" customWidth="1"/>
    <col min="36" max="16384" width="9.140625" style="4" customWidth="1"/>
  </cols>
  <sheetData>
    <row r="1" ht="12.75" hidden="1"/>
    <row r="2" spans="1:16" ht="13.5" thickBot="1">
      <c r="A2" s="1"/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</row>
    <row r="3" spans="1:39" ht="21" thickBot="1" thickTop="1">
      <c r="A3" s="1"/>
      <c r="B3" s="1"/>
      <c r="C3" s="162" t="s">
        <v>50</v>
      </c>
      <c r="D3" s="163"/>
      <c r="E3" s="163"/>
      <c r="F3" s="163"/>
      <c r="G3" s="163"/>
      <c r="H3" s="164"/>
      <c r="I3" s="1"/>
      <c r="J3" s="1"/>
      <c r="K3" s="1"/>
      <c r="L3" s="1"/>
      <c r="M3" s="1"/>
      <c r="N3" s="1"/>
      <c r="O3" s="1"/>
      <c r="P3" s="1"/>
      <c r="AI3" s="14"/>
      <c r="AJ3" s="5"/>
      <c r="AK3" s="5"/>
      <c r="AL3" s="5"/>
      <c r="AM3" s="5"/>
    </row>
    <row r="4" spans="1:39" ht="13.5" thickTop="1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AI4" s="14"/>
      <c r="AJ4" s="5"/>
      <c r="AK4" s="5"/>
      <c r="AL4" s="5"/>
      <c r="AM4" s="5"/>
    </row>
    <row r="5" spans="1:46" ht="62.25" customHeight="1">
      <c r="A5" s="1"/>
      <c r="B5" s="6"/>
      <c r="C5" s="7" t="s">
        <v>1</v>
      </c>
      <c r="D5" s="6"/>
      <c r="E5" s="86" t="s">
        <v>91</v>
      </c>
      <c r="F5" s="8" t="s">
        <v>52</v>
      </c>
      <c r="G5" s="9" t="s">
        <v>4</v>
      </c>
      <c r="H5" s="10" t="s">
        <v>5</v>
      </c>
      <c r="I5" s="9" t="s">
        <v>4</v>
      </c>
      <c r="J5" s="11" t="s">
        <v>6</v>
      </c>
      <c r="K5" s="12"/>
      <c r="L5" s="9" t="s">
        <v>4</v>
      </c>
      <c r="M5" s="13" t="s">
        <v>2</v>
      </c>
      <c r="N5" s="13"/>
      <c r="O5" s="76" t="s">
        <v>52</v>
      </c>
      <c r="P5" s="78"/>
      <c r="AH5" s="5"/>
      <c r="AI5" s="14"/>
      <c r="AJ5" s="5"/>
      <c r="AK5" s="14"/>
      <c r="AL5" s="15"/>
      <c r="AM5" s="5"/>
      <c r="AO5" s="16"/>
      <c r="AP5" s="16"/>
      <c r="AQ5" s="16"/>
      <c r="AR5" s="16"/>
      <c r="AS5" s="16"/>
      <c r="AT5" s="16"/>
    </row>
    <row r="6" spans="1:46" ht="12.75">
      <c r="A6" s="1"/>
      <c r="B6" s="157" t="s">
        <v>7</v>
      </c>
      <c r="C6" s="165" t="str">
        <f>Zapisnik!C7</f>
        <v>DV "Maslačak"</v>
      </c>
      <c r="D6" s="83" t="s">
        <v>9</v>
      </c>
      <c r="E6" s="87" t="s">
        <v>400</v>
      </c>
      <c r="F6" s="85">
        <v>10.99</v>
      </c>
      <c r="G6" s="18">
        <f>RANK(F6,$F$6:$F$37,1)</f>
        <v>13</v>
      </c>
      <c r="H6" s="159">
        <f>G6+G7</f>
        <v>31</v>
      </c>
      <c r="I6" s="159">
        <f>RANK(H6,$H$6:$H$37,1)</f>
        <v>9</v>
      </c>
      <c r="J6" s="155">
        <f>17-I6</f>
        <v>8</v>
      </c>
      <c r="K6" s="12"/>
      <c r="L6" s="19">
        <v>1</v>
      </c>
      <c r="M6" s="17" t="str">
        <f ca="1">INDIRECT("e"&amp;(5+MATCH(AI6,$G$6:$G$37,0)))</f>
        <v>Greta Kovačić</v>
      </c>
      <c r="N6" s="17" t="str">
        <f ca="1">INDIRECT("d"&amp;(5+MATCH(AI6,$G$6:$G$37,0)))</f>
        <v>Y</v>
      </c>
      <c r="O6" s="77">
        <f ca="1">INDIRECT("f"&amp;(5+MATCH(AI6,$G$6:$G$37,0)))</f>
        <v>1</v>
      </c>
      <c r="P6" s="78"/>
      <c r="AH6" s="5"/>
      <c r="AI6" s="20">
        <v>1</v>
      </c>
      <c r="AJ6" s="21">
        <f>MATCH(AI6,$G$6:$G$37,0)</f>
        <v>23</v>
      </c>
      <c r="AL6" s="22"/>
      <c r="AM6" s="5"/>
      <c r="AO6" s="16"/>
      <c r="AP6" s="16"/>
      <c r="AQ6" s="23"/>
      <c r="AR6" s="23"/>
      <c r="AS6" s="24"/>
      <c r="AT6" s="16"/>
    </row>
    <row r="7" spans="1:46" ht="12.75">
      <c r="A7" s="1"/>
      <c r="B7" s="158"/>
      <c r="C7" s="165"/>
      <c r="D7" s="83" t="s">
        <v>10</v>
      </c>
      <c r="E7" s="87" t="s">
        <v>401</v>
      </c>
      <c r="F7" s="85">
        <v>11.47</v>
      </c>
      <c r="G7" s="18">
        <f aca="true" t="shared" si="0" ref="G7:G37">RANK(F7,$F$6:$F$37,1)</f>
        <v>18</v>
      </c>
      <c r="H7" s="160"/>
      <c r="I7" s="161"/>
      <c r="J7" s="156"/>
      <c r="K7" s="25"/>
      <c r="L7" s="19">
        <f>IF(O6=O7,L6,AI7)</f>
        <v>2</v>
      </c>
      <c r="M7" s="17" t="str">
        <f ca="1">IF(COUNTIF($G$6:$G$37,AI7)=0,INDIRECT("e"&amp;(5+AJ6+MATCH(AK7,INDIRECT("G"&amp;(6+AJ6)&amp;":$G$37"),0))),INDIRECT("e"&amp;(5+MATCH(AI7,$G$6:$G$37,0))))</f>
        <v>Anja Blažinić Žagar </v>
      </c>
      <c r="N7" s="17" t="str">
        <f ca="1">IF(COUNTIF($G$6:$G$37,AI7)=0,INDIRECT("d"&amp;(5+AJ6+MATCH(AK7,INDIRECT("G"&amp;(6+AJ6)&amp;":$G$37"),0))),INDIRECT("d"&amp;(5+MATCH(AI7,$G$6:$G$37,0))))</f>
        <v>E</v>
      </c>
      <c r="O7" s="77">
        <f ca="1">IF(COUNTIF($G$6:$G$37,AI7)=0,INDIRECT("f"&amp;(5+AJ6+MATCH(AK7,INDIRECT("G"&amp;(6+AJ6)&amp;":$G$37"),0))),INDIRECT("f"&amp;(5+MATCH(AI7,$G$6:$G$37,0))))</f>
        <v>2</v>
      </c>
      <c r="P7" s="78"/>
      <c r="AH7" s="5"/>
      <c r="AI7" s="20">
        <v>2</v>
      </c>
      <c r="AJ7" s="21">
        <f ca="1">IF(COUNTIF($G$6:$G$37,AI7)=0,AJ6+MATCH(AK7,INDIRECT("G"&amp;(6+AJ6)&amp;":$G$37"),0),MATCH(AI7,$G$6:$G$37,0))</f>
        <v>5</v>
      </c>
      <c r="AK7" s="4">
        <f aca="true" t="shared" si="1" ref="AK7:AK35">AI7-AL7</f>
        <v>2</v>
      </c>
      <c r="AL7" s="4">
        <f>IF(COUNTIF($G$6:$G$37,AI7)=0,AK6+1,)</f>
        <v>0</v>
      </c>
      <c r="AM7" s="5"/>
      <c r="AO7" s="16"/>
      <c r="AP7" s="16"/>
      <c r="AQ7" s="23"/>
      <c r="AR7" s="23"/>
      <c r="AS7" s="24"/>
      <c r="AT7" s="16"/>
    </row>
    <row r="8" spans="1:46" ht="12.75">
      <c r="A8" s="1"/>
      <c r="B8" s="157" t="s">
        <v>11</v>
      </c>
      <c r="C8" s="165" t="str">
        <f>Zapisnik!C8</f>
        <v>DV "Pušlek"</v>
      </c>
      <c r="D8" s="83" t="s">
        <v>13</v>
      </c>
      <c r="E8" s="87" t="s">
        <v>131</v>
      </c>
      <c r="F8" s="85">
        <v>3</v>
      </c>
      <c r="G8" s="18">
        <f t="shared" si="0"/>
        <v>3</v>
      </c>
      <c r="H8" s="159">
        <f>G8+G9</f>
        <v>14</v>
      </c>
      <c r="I8" s="159">
        <f>RANK(H8,$H$6:$H$37,1)</f>
        <v>3</v>
      </c>
      <c r="J8" s="155">
        <f>17-I8</f>
        <v>14</v>
      </c>
      <c r="K8" s="25"/>
      <c r="L8" s="19">
        <f aca="true" t="shared" si="2" ref="L8:L37">IF(O7=O8,L7,AI8)</f>
        <v>3</v>
      </c>
      <c r="M8" s="17" t="str">
        <f aca="true" ca="1" t="shared" si="3" ref="M8:M37">IF(COUNTIF($G$6:$G$37,AI8)=0,INDIRECT("e"&amp;(5+AJ7+MATCH(AK8,INDIRECT("G"&amp;(6+AJ7)&amp;":$G$37"),0))),INDIRECT("e"&amp;(5+MATCH(AI8,$G$6:$G$37,0))))</f>
        <v>Jana Gorički</v>
      </c>
      <c r="N8" s="17" t="str">
        <f aca="true" ca="1" t="shared" si="4" ref="N8:N37">IF(COUNTIF($G$6:$G$37,AI8)=0,INDIRECT("d"&amp;(5+AJ7+MATCH(AK8,INDIRECT("G"&amp;(6+AJ7)&amp;":$G$37"),0))),INDIRECT("d"&amp;(5+MATCH(AI8,$G$6:$G$37,0))))</f>
        <v>C</v>
      </c>
      <c r="O8" s="77">
        <f aca="true" ca="1" t="shared" si="5" ref="O8:O37">IF(COUNTIF($G$6:$G$37,AI8)=0,INDIRECT("f"&amp;(5+AJ7+MATCH(AK8,INDIRECT("G"&amp;(6+AJ7)&amp;":$G$37"),0))),INDIRECT("f"&amp;(5+MATCH(AI8,$G$6:$G$37,0))))</f>
        <v>3</v>
      </c>
      <c r="P8" s="78"/>
      <c r="AH8" s="5"/>
      <c r="AI8" s="20">
        <v>3</v>
      </c>
      <c r="AJ8" s="21">
        <f aca="true" ca="1" t="shared" si="6" ref="AJ8:AJ37">IF(COUNTIF($G$6:$G$37,AI8)=0,AJ7+MATCH(AK8,INDIRECT("G"&amp;(6+AJ7)&amp;":$G$37"),0),MATCH(AI8,$G$6:$G$37,0))</f>
        <v>3</v>
      </c>
      <c r="AK8" s="4">
        <f t="shared" si="1"/>
        <v>3</v>
      </c>
      <c r="AL8" s="4">
        <f>IF(COUNTIF($G$6:$G$37,AI8)=0,AL7+1,)</f>
        <v>0</v>
      </c>
      <c r="AM8" s="5"/>
      <c r="AO8" s="16"/>
      <c r="AP8" s="16"/>
      <c r="AQ8" s="23"/>
      <c r="AR8" s="23"/>
      <c r="AS8" s="24"/>
      <c r="AT8" s="16"/>
    </row>
    <row r="9" spans="1:46" ht="12.75">
      <c r="A9" s="1"/>
      <c r="B9" s="158"/>
      <c r="C9" s="165"/>
      <c r="D9" s="83" t="s">
        <v>14</v>
      </c>
      <c r="E9" s="87" t="s">
        <v>132</v>
      </c>
      <c r="F9" s="85">
        <v>10.66</v>
      </c>
      <c r="G9" s="18">
        <f t="shared" si="0"/>
        <v>11</v>
      </c>
      <c r="H9" s="160"/>
      <c r="I9" s="161"/>
      <c r="J9" s="156"/>
      <c r="K9" s="25"/>
      <c r="L9" s="19">
        <f t="shared" si="2"/>
        <v>4</v>
      </c>
      <c r="M9" s="17" t="str">
        <f ca="1" t="shared" si="3"/>
        <v>Lana Pripeljaš</v>
      </c>
      <c r="N9" s="17" t="str">
        <f ca="1" t="shared" si="4"/>
        <v>F</v>
      </c>
      <c r="O9" s="77">
        <f ca="1" t="shared" si="5"/>
        <v>4</v>
      </c>
      <c r="P9" s="78"/>
      <c r="AH9" s="5"/>
      <c r="AI9" s="20">
        <v>4</v>
      </c>
      <c r="AJ9" s="21">
        <f ca="1" t="shared" si="6"/>
        <v>6</v>
      </c>
      <c r="AK9" s="4">
        <f t="shared" si="1"/>
        <v>4</v>
      </c>
      <c r="AL9" s="4">
        <f aca="true" t="shared" si="7" ref="AL9:AL37">IF(COUNTIF($G$6:$G$37,AI9)=0,AL8+1,)</f>
        <v>0</v>
      </c>
      <c r="AM9" s="5"/>
      <c r="AO9" s="16"/>
      <c r="AP9" s="16"/>
      <c r="AQ9" s="23"/>
      <c r="AR9" s="23"/>
      <c r="AS9" s="24"/>
      <c r="AT9" s="16"/>
    </row>
    <row r="10" spans="1:46" ht="12.75">
      <c r="A10" s="1"/>
      <c r="B10" s="157" t="s">
        <v>15</v>
      </c>
      <c r="C10" s="165" t="str">
        <f>Zapisnik!C9</f>
        <v>DV "Bubamara"</v>
      </c>
      <c r="D10" s="83" t="s">
        <v>17</v>
      </c>
      <c r="E10" s="88" t="s">
        <v>133</v>
      </c>
      <c r="F10" s="85">
        <v>2</v>
      </c>
      <c r="G10" s="18">
        <f t="shared" si="0"/>
        <v>2</v>
      </c>
      <c r="H10" s="159">
        <f>G10+G11</f>
        <v>6</v>
      </c>
      <c r="I10" s="159">
        <f>RANK(H10,$H$6:$H$37,1)</f>
        <v>1</v>
      </c>
      <c r="J10" s="155">
        <f>17-I10</f>
        <v>16</v>
      </c>
      <c r="K10" s="25"/>
      <c r="L10" s="19">
        <f t="shared" si="2"/>
        <v>5</v>
      </c>
      <c r="M10" s="17" t="str">
        <f ca="1" t="shared" si="3"/>
        <v>Laura Šurbek</v>
      </c>
      <c r="N10" s="17" t="str">
        <f ca="1" t="shared" si="4"/>
        <v>O</v>
      </c>
      <c r="O10" s="77">
        <f ca="1" t="shared" si="5"/>
        <v>5</v>
      </c>
      <c r="P10" s="78"/>
      <c r="AH10" s="5"/>
      <c r="AI10" s="20">
        <v>5</v>
      </c>
      <c r="AJ10" s="21">
        <f ca="1" t="shared" si="6"/>
        <v>15</v>
      </c>
      <c r="AK10" s="4">
        <f t="shared" si="1"/>
        <v>5</v>
      </c>
      <c r="AL10" s="4">
        <f t="shared" si="7"/>
        <v>0</v>
      </c>
      <c r="AM10" s="5"/>
      <c r="AO10" s="16"/>
      <c r="AP10" s="16"/>
      <c r="AQ10" s="23"/>
      <c r="AR10" s="23"/>
      <c r="AS10" s="24"/>
      <c r="AT10" s="16"/>
    </row>
    <row r="11" spans="1:46" ht="12.75">
      <c r="A11" s="1"/>
      <c r="B11" s="158"/>
      <c r="C11" s="165"/>
      <c r="D11" s="83" t="s">
        <v>18</v>
      </c>
      <c r="E11" s="88" t="s">
        <v>134</v>
      </c>
      <c r="F11" s="85">
        <v>4</v>
      </c>
      <c r="G11" s="18">
        <f t="shared" si="0"/>
        <v>4</v>
      </c>
      <c r="H11" s="160"/>
      <c r="I11" s="161"/>
      <c r="J11" s="156"/>
      <c r="K11" s="25"/>
      <c r="L11" s="19">
        <f t="shared" si="2"/>
        <v>6</v>
      </c>
      <c r="M11" s="17" t="str">
        <f ca="1" t="shared" si="3"/>
        <v>Maja Leskovar</v>
      </c>
      <c r="N11" s="17" t="str">
        <f ca="1" t="shared" si="4"/>
        <v>P</v>
      </c>
      <c r="O11" s="77">
        <f ca="1" t="shared" si="5"/>
        <v>6</v>
      </c>
      <c r="P11" s="78"/>
      <c r="AH11" s="5"/>
      <c r="AI11" s="20">
        <v>6</v>
      </c>
      <c r="AJ11" s="21">
        <f ca="1" t="shared" si="6"/>
        <v>16</v>
      </c>
      <c r="AK11" s="4">
        <f t="shared" si="1"/>
        <v>6</v>
      </c>
      <c r="AL11" s="4">
        <f t="shared" si="7"/>
        <v>0</v>
      </c>
      <c r="AM11" s="5"/>
      <c r="AO11" s="16"/>
      <c r="AP11" s="16"/>
      <c r="AQ11" s="23"/>
      <c r="AR11" s="23"/>
      <c r="AS11" s="24"/>
      <c r="AT11" s="16"/>
    </row>
    <row r="12" spans="1:46" ht="12.75">
      <c r="A12" s="1"/>
      <c r="B12" s="157" t="s">
        <v>19</v>
      </c>
      <c r="C12" s="165" t="str">
        <f>Zapisnik!C10</f>
        <v>DV "Zagorske Pčelice"</v>
      </c>
      <c r="D12" s="83" t="s">
        <v>20</v>
      </c>
      <c r="E12" s="88" t="s">
        <v>135</v>
      </c>
      <c r="F12" s="85">
        <v>10.52</v>
      </c>
      <c r="G12" s="18">
        <f t="shared" si="0"/>
        <v>8</v>
      </c>
      <c r="H12" s="159">
        <f>G12+G13</f>
        <v>33</v>
      </c>
      <c r="I12" s="159">
        <f>RANK(H12,$H$6:$H$37,1)</f>
        <v>11</v>
      </c>
      <c r="J12" s="155">
        <f>17-I12</f>
        <v>6</v>
      </c>
      <c r="K12" s="25"/>
      <c r="L12" s="19">
        <f t="shared" si="2"/>
        <v>7</v>
      </c>
      <c r="M12" s="17" t="str">
        <f ca="1" t="shared" si="3"/>
        <v>Nina Grinžek</v>
      </c>
      <c r="N12" s="17" t="str">
        <f ca="1" t="shared" si="4"/>
        <v>AG</v>
      </c>
      <c r="O12" s="77">
        <f ca="1" t="shared" si="5"/>
        <v>10.51</v>
      </c>
      <c r="P12" s="78"/>
      <c r="AH12" s="5"/>
      <c r="AI12" s="20">
        <v>7</v>
      </c>
      <c r="AJ12" s="21">
        <f ca="1" t="shared" si="6"/>
        <v>31</v>
      </c>
      <c r="AK12" s="4">
        <f t="shared" si="1"/>
        <v>7</v>
      </c>
      <c r="AL12" s="4">
        <f t="shared" si="7"/>
        <v>0</v>
      </c>
      <c r="AM12" s="5"/>
      <c r="AO12" s="16"/>
      <c r="AP12" s="16"/>
      <c r="AQ12" s="23"/>
      <c r="AR12" s="23"/>
      <c r="AS12" s="24"/>
      <c r="AT12" s="16"/>
    </row>
    <row r="13" spans="1:46" ht="12.75">
      <c r="A13" s="1"/>
      <c r="B13" s="158"/>
      <c r="C13" s="165"/>
      <c r="D13" s="83" t="s">
        <v>21</v>
      </c>
      <c r="E13" s="88" t="s">
        <v>136</v>
      </c>
      <c r="F13" s="85">
        <v>12.53</v>
      </c>
      <c r="G13" s="18">
        <f t="shared" si="0"/>
        <v>25</v>
      </c>
      <c r="H13" s="160"/>
      <c r="I13" s="161"/>
      <c r="J13" s="156"/>
      <c r="K13" s="25"/>
      <c r="L13" s="19">
        <f t="shared" si="2"/>
        <v>8</v>
      </c>
      <c r="M13" s="17" t="str">
        <f ca="1" t="shared" si="3"/>
        <v>Marija Belanović</v>
      </c>
      <c r="N13" s="17" t="str">
        <f ca="1" t="shared" si="4"/>
        <v>G</v>
      </c>
      <c r="O13" s="77">
        <f ca="1" t="shared" si="5"/>
        <v>10.52</v>
      </c>
      <c r="P13" s="1"/>
      <c r="AH13" s="5"/>
      <c r="AI13" s="20">
        <v>8</v>
      </c>
      <c r="AJ13" s="21">
        <f ca="1" t="shared" si="6"/>
        <v>7</v>
      </c>
      <c r="AK13" s="4">
        <f t="shared" si="1"/>
        <v>8</v>
      </c>
      <c r="AL13" s="4">
        <f t="shared" si="7"/>
        <v>0</v>
      </c>
      <c r="AM13" s="5"/>
      <c r="AO13" s="16"/>
      <c r="AP13" s="16"/>
      <c r="AQ13" s="23"/>
      <c r="AR13" s="23"/>
      <c r="AS13" s="24"/>
      <c r="AT13" s="16"/>
    </row>
    <row r="14" spans="1:46" ht="12.75">
      <c r="A14" s="1"/>
      <c r="B14" s="157" t="s">
        <v>22</v>
      </c>
      <c r="C14" s="165" t="str">
        <f>Zapisnik!C11</f>
        <v>DV "Cvrkutić" </v>
      </c>
      <c r="D14" s="83" t="s">
        <v>24</v>
      </c>
      <c r="E14" s="87" t="s">
        <v>137</v>
      </c>
      <c r="F14" s="85">
        <v>10.99</v>
      </c>
      <c r="G14" s="18">
        <f t="shared" si="0"/>
        <v>13</v>
      </c>
      <c r="H14" s="159">
        <f>G14+G15</f>
        <v>30</v>
      </c>
      <c r="I14" s="159">
        <f>RANK(H14,$H$6:$H$37,1)</f>
        <v>7</v>
      </c>
      <c r="J14" s="155">
        <f>17-I14</f>
        <v>10</v>
      </c>
      <c r="K14" s="25"/>
      <c r="L14" s="19">
        <f t="shared" si="2"/>
        <v>9</v>
      </c>
      <c r="M14" s="17" t="str">
        <f ca="1" t="shared" si="3"/>
        <v>Lana Firšt</v>
      </c>
      <c r="N14" s="17" t="str">
        <f ca="1" t="shared" si="4"/>
        <v>AC</v>
      </c>
      <c r="O14" s="77">
        <f ca="1" t="shared" si="5"/>
        <v>10.6</v>
      </c>
      <c r="P14" s="1"/>
      <c r="AH14" s="5"/>
      <c r="AI14" s="20">
        <v>9</v>
      </c>
      <c r="AJ14" s="21">
        <f ca="1" t="shared" si="6"/>
        <v>27</v>
      </c>
      <c r="AK14" s="4">
        <f t="shared" si="1"/>
        <v>9</v>
      </c>
      <c r="AL14" s="4">
        <f t="shared" si="7"/>
        <v>0</v>
      </c>
      <c r="AM14" s="5"/>
      <c r="AO14" s="16"/>
      <c r="AP14" s="16"/>
      <c r="AQ14" s="23"/>
      <c r="AR14" s="23"/>
      <c r="AS14" s="24"/>
      <c r="AT14" s="16"/>
    </row>
    <row r="15" spans="1:46" ht="12.75">
      <c r="A15" s="1"/>
      <c r="B15" s="158"/>
      <c r="C15" s="165"/>
      <c r="D15" s="83" t="s">
        <v>25</v>
      </c>
      <c r="E15" s="87" t="s">
        <v>138</v>
      </c>
      <c r="F15" s="85">
        <v>11.37</v>
      </c>
      <c r="G15" s="18">
        <f t="shared" si="0"/>
        <v>17</v>
      </c>
      <c r="H15" s="160"/>
      <c r="I15" s="161"/>
      <c r="J15" s="156"/>
      <c r="K15" s="25"/>
      <c r="L15" s="19">
        <f t="shared" si="2"/>
        <v>10</v>
      </c>
      <c r="M15" s="17" t="str">
        <f ca="1" t="shared" si="3"/>
        <v>Marta Mojiško</v>
      </c>
      <c r="N15" s="17" t="str">
        <f ca="1" t="shared" si="4"/>
        <v>M</v>
      </c>
      <c r="O15" s="77">
        <f ca="1" t="shared" si="5"/>
        <v>10.62</v>
      </c>
      <c r="P15" s="1"/>
      <c r="AH15" s="5"/>
      <c r="AI15" s="20">
        <v>10</v>
      </c>
      <c r="AJ15" s="21">
        <f ca="1" t="shared" si="6"/>
        <v>13</v>
      </c>
      <c r="AK15" s="4">
        <f t="shared" si="1"/>
        <v>10</v>
      </c>
      <c r="AL15" s="4">
        <f t="shared" si="7"/>
        <v>0</v>
      </c>
      <c r="AM15" s="5"/>
      <c r="AO15" s="16"/>
      <c r="AP15" s="16"/>
      <c r="AQ15" s="23"/>
      <c r="AR15" s="23"/>
      <c r="AS15" s="24"/>
      <c r="AT15" s="16"/>
    </row>
    <row r="16" spans="1:46" ht="12.75">
      <c r="A16" s="1"/>
      <c r="B16" s="157" t="s">
        <v>26</v>
      </c>
      <c r="C16" s="165" t="str">
        <f>Zapisnik!C12</f>
        <v>DV "Bedekovčina"</v>
      </c>
      <c r="D16" s="83" t="s">
        <v>27</v>
      </c>
      <c r="E16" s="88" t="s">
        <v>139</v>
      </c>
      <c r="F16" s="85">
        <v>11.19</v>
      </c>
      <c r="G16" s="18">
        <f t="shared" si="0"/>
        <v>16</v>
      </c>
      <c r="H16" s="159">
        <f>G16+G17</f>
        <v>28</v>
      </c>
      <c r="I16" s="159">
        <f>RANK(H16,$H$6:$H$37,1)</f>
        <v>5</v>
      </c>
      <c r="J16" s="155">
        <f>17-I16</f>
        <v>12</v>
      </c>
      <c r="K16" s="25"/>
      <c r="L16" s="19">
        <f t="shared" si="2"/>
        <v>11</v>
      </c>
      <c r="M16" s="17" t="str">
        <f ca="1" t="shared" si="3"/>
        <v>Elena Miketić</v>
      </c>
      <c r="N16" s="17" t="str">
        <f ca="1" t="shared" si="4"/>
        <v>D</v>
      </c>
      <c r="O16" s="77">
        <f ca="1" t="shared" si="5"/>
        <v>10.66</v>
      </c>
      <c r="P16" s="1"/>
      <c r="AH16" s="5"/>
      <c r="AI16" s="20">
        <v>11</v>
      </c>
      <c r="AJ16" s="21">
        <f ca="1" t="shared" si="6"/>
        <v>4</v>
      </c>
      <c r="AK16" s="4">
        <f t="shared" si="1"/>
        <v>11</v>
      </c>
      <c r="AL16" s="4">
        <f t="shared" si="7"/>
        <v>0</v>
      </c>
      <c r="AM16" s="5"/>
      <c r="AO16" s="16"/>
      <c r="AP16" s="16"/>
      <c r="AQ16" s="23"/>
      <c r="AR16" s="23"/>
      <c r="AS16" s="24"/>
      <c r="AT16" s="16"/>
    </row>
    <row r="17" spans="1:46" ht="12.75">
      <c r="A17" s="1"/>
      <c r="B17" s="158"/>
      <c r="C17" s="165"/>
      <c r="D17" s="83" t="s">
        <v>28</v>
      </c>
      <c r="E17" s="88" t="s">
        <v>140</v>
      </c>
      <c r="F17" s="85">
        <v>10.74</v>
      </c>
      <c r="G17" s="18">
        <f t="shared" si="0"/>
        <v>12</v>
      </c>
      <c r="H17" s="160"/>
      <c r="I17" s="161"/>
      <c r="J17" s="156"/>
      <c r="K17" s="25"/>
      <c r="L17" s="19">
        <f t="shared" si="2"/>
        <v>12</v>
      </c>
      <c r="M17" s="17" t="str">
        <f ca="1" t="shared" si="3"/>
        <v>Eva Špiljak</v>
      </c>
      <c r="N17" s="17" t="str">
        <f ca="1" t="shared" si="4"/>
        <v>L</v>
      </c>
      <c r="O17" s="77">
        <f ca="1" t="shared" si="5"/>
        <v>10.74</v>
      </c>
      <c r="P17" s="1"/>
      <c r="AH17" s="5"/>
      <c r="AI17" s="20">
        <v>12</v>
      </c>
      <c r="AJ17" s="21">
        <f ca="1" t="shared" si="6"/>
        <v>12</v>
      </c>
      <c r="AK17" s="4">
        <f t="shared" si="1"/>
        <v>12</v>
      </c>
      <c r="AL17" s="4">
        <f t="shared" si="7"/>
        <v>0</v>
      </c>
      <c r="AM17" s="5"/>
      <c r="AO17" s="16"/>
      <c r="AP17" s="16"/>
      <c r="AQ17" s="23"/>
      <c r="AR17" s="23"/>
      <c r="AS17" s="24"/>
      <c r="AT17" s="16"/>
    </row>
    <row r="18" spans="1:46" ht="12.75">
      <c r="A18" s="1"/>
      <c r="B18" s="157" t="s">
        <v>29</v>
      </c>
      <c r="C18" s="165" t="str">
        <f>Zapisnik!C13</f>
        <v>DV "Gustav Krklec" </v>
      </c>
      <c r="D18" s="83" t="s">
        <v>30</v>
      </c>
      <c r="E18" s="87" t="s">
        <v>141</v>
      </c>
      <c r="F18" s="85">
        <v>10.62</v>
      </c>
      <c r="G18" s="18">
        <f t="shared" si="0"/>
        <v>10</v>
      </c>
      <c r="H18" s="159">
        <f>G18+G19</f>
        <v>30</v>
      </c>
      <c r="I18" s="159">
        <f>RANK(H18,$H$6:$H$37,1)</f>
        <v>7</v>
      </c>
      <c r="J18" s="155">
        <f>17-I18</f>
        <v>10</v>
      </c>
      <c r="K18" s="25"/>
      <c r="L18" s="19">
        <f t="shared" si="2"/>
        <v>13</v>
      </c>
      <c r="M18" s="17" t="str">
        <f ca="1" t="shared" si="3"/>
        <v>Marija Šturman</v>
      </c>
      <c r="N18" s="17" t="str">
        <f ca="1" t="shared" si="4"/>
        <v>A</v>
      </c>
      <c r="O18" s="77">
        <f ca="1" t="shared" si="5"/>
        <v>10.99</v>
      </c>
      <c r="P18" s="1"/>
      <c r="AH18" s="5"/>
      <c r="AI18" s="20">
        <v>13</v>
      </c>
      <c r="AJ18" s="21">
        <f ca="1" t="shared" si="6"/>
        <v>1</v>
      </c>
      <c r="AK18" s="4">
        <f t="shared" si="1"/>
        <v>13</v>
      </c>
      <c r="AL18" s="4">
        <f t="shared" si="7"/>
        <v>0</v>
      </c>
      <c r="AM18" s="5"/>
      <c r="AO18" s="16"/>
      <c r="AP18" s="16"/>
      <c r="AQ18" s="23"/>
      <c r="AR18" s="23"/>
      <c r="AS18" s="24"/>
      <c r="AT18" s="16"/>
    </row>
    <row r="19" spans="1:46" ht="12.75">
      <c r="A19" s="1"/>
      <c r="B19" s="158"/>
      <c r="C19" s="165"/>
      <c r="D19" s="83" t="s">
        <v>31</v>
      </c>
      <c r="E19" s="87" t="s">
        <v>142</v>
      </c>
      <c r="F19" s="85">
        <v>11.63</v>
      </c>
      <c r="G19" s="18">
        <f t="shared" si="0"/>
        <v>20</v>
      </c>
      <c r="H19" s="160"/>
      <c r="I19" s="161"/>
      <c r="J19" s="156"/>
      <c r="K19" s="25"/>
      <c r="L19" s="19">
        <f t="shared" si="2"/>
        <v>13</v>
      </c>
      <c r="M19" s="17" t="str">
        <f ca="1" t="shared" si="3"/>
        <v>Nina Šuprina</v>
      </c>
      <c r="N19" s="17" t="str">
        <f ca="1" t="shared" si="4"/>
        <v>I</v>
      </c>
      <c r="O19" s="77">
        <f ca="1" t="shared" si="5"/>
        <v>10.99</v>
      </c>
      <c r="P19" s="1"/>
      <c r="AH19" s="5"/>
      <c r="AI19" s="20">
        <v>14</v>
      </c>
      <c r="AJ19" s="21">
        <f ca="1" t="shared" si="6"/>
        <v>9</v>
      </c>
      <c r="AK19" s="4">
        <f t="shared" si="1"/>
        <v>13</v>
      </c>
      <c r="AL19" s="4">
        <f t="shared" si="7"/>
        <v>1</v>
      </c>
      <c r="AM19" s="5"/>
      <c r="AO19" s="16"/>
      <c r="AP19" s="16"/>
      <c r="AQ19" s="23"/>
      <c r="AR19" s="23"/>
      <c r="AS19" s="24"/>
      <c r="AT19" s="16"/>
    </row>
    <row r="20" spans="1:46" ht="12.75">
      <c r="A20" s="1"/>
      <c r="B20" s="157" t="s">
        <v>32</v>
      </c>
      <c r="C20" s="165" t="str">
        <f>Zapisnik!C14</f>
        <v>DV "Naša radost" </v>
      </c>
      <c r="D20" s="83" t="s">
        <v>33</v>
      </c>
      <c r="E20" s="89" t="s">
        <v>143</v>
      </c>
      <c r="F20" s="85">
        <v>5</v>
      </c>
      <c r="G20" s="18">
        <f t="shared" si="0"/>
        <v>5</v>
      </c>
      <c r="H20" s="159">
        <f>G20+G21</f>
        <v>11</v>
      </c>
      <c r="I20" s="159">
        <f>RANK(H20,$H$6:$H$37,1)</f>
        <v>2</v>
      </c>
      <c r="J20" s="155">
        <f>17-I20</f>
        <v>15</v>
      </c>
      <c r="K20" s="25"/>
      <c r="L20" s="19">
        <f t="shared" si="2"/>
        <v>15</v>
      </c>
      <c r="M20" s="17" t="str">
        <f ca="1" t="shared" si="3"/>
        <v>Mia Vrančić</v>
      </c>
      <c r="N20" s="17" t="str">
        <f ca="1" t="shared" si="4"/>
        <v>AH</v>
      </c>
      <c r="O20" s="77">
        <f ca="1" t="shared" si="5"/>
        <v>11</v>
      </c>
      <c r="P20" s="1"/>
      <c r="AH20" s="5"/>
      <c r="AI20" s="20">
        <v>15</v>
      </c>
      <c r="AJ20" s="21">
        <f ca="1" t="shared" si="6"/>
        <v>32</v>
      </c>
      <c r="AK20" s="4">
        <f t="shared" si="1"/>
        <v>15</v>
      </c>
      <c r="AL20" s="4">
        <f t="shared" si="7"/>
        <v>0</v>
      </c>
      <c r="AM20" s="5"/>
      <c r="AO20" s="16"/>
      <c r="AP20" s="16"/>
      <c r="AQ20" s="23"/>
      <c r="AR20" s="23"/>
      <c r="AS20" s="24"/>
      <c r="AT20" s="16"/>
    </row>
    <row r="21" spans="1:46" ht="12.75">
      <c r="A21" s="1"/>
      <c r="B21" s="158"/>
      <c r="C21" s="165"/>
      <c r="D21" s="84" t="s">
        <v>34</v>
      </c>
      <c r="E21" s="87" t="s">
        <v>144</v>
      </c>
      <c r="F21" s="85">
        <v>6</v>
      </c>
      <c r="G21" s="18">
        <f t="shared" si="0"/>
        <v>6</v>
      </c>
      <c r="H21" s="160"/>
      <c r="I21" s="161"/>
      <c r="J21" s="156"/>
      <c r="K21" s="25"/>
      <c r="L21" s="19">
        <f t="shared" si="2"/>
        <v>16</v>
      </c>
      <c r="M21" s="17" t="str">
        <f ca="1" t="shared" si="3"/>
        <v>Antonija Gorički</v>
      </c>
      <c r="N21" s="17" t="str">
        <f ca="1" t="shared" si="4"/>
        <v>K</v>
      </c>
      <c r="O21" s="77">
        <f ca="1" t="shared" si="5"/>
        <v>11.19</v>
      </c>
      <c r="P21" s="1"/>
      <c r="AH21" s="5"/>
      <c r="AI21" s="20">
        <v>16</v>
      </c>
      <c r="AJ21" s="21">
        <f ca="1" t="shared" si="6"/>
        <v>11</v>
      </c>
      <c r="AK21" s="4">
        <f t="shared" si="1"/>
        <v>16</v>
      </c>
      <c r="AL21" s="4">
        <f t="shared" si="7"/>
        <v>0</v>
      </c>
      <c r="AM21" s="5"/>
      <c r="AO21" s="16"/>
      <c r="AP21" s="16"/>
      <c r="AQ21" s="26"/>
      <c r="AR21" s="23"/>
      <c r="AS21" s="24"/>
      <c r="AT21" s="16"/>
    </row>
    <row r="22" spans="1:46" ht="12.75">
      <c r="A22" s="1"/>
      <c r="B22" s="157" t="s">
        <v>35</v>
      </c>
      <c r="C22" s="165" t="str">
        <f>Zapisnik!C15</f>
        <v>DV "Rožica"</v>
      </c>
      <c r="D22" s="83" t="s">
        <v>36</v>
      </c>
      <c r="E22" s="88" t="s">
        <v>145</v>
      </c>
      <c r="F22" s="85">
        <v>12.09</v>
      </c>
      <c r="G22" s="18">
        <f t="shared" si="0"/>
        <v>24</v>
      </c>
      <c r="H22" s="159">
        <f>G22+G23</f>
        <v>52</v>
      </c>
      <c r="I22" s="159">
        <f>RANK(H22,$H$6:$H$37,1)</f>
        <v>14</v>
      </c>
      <c r="J22" s="155">
        <f>17-I22</f>
        <v>3</v>
      </c>
      <c r="K22" s="25"/>
      <c r="L22" s="19">
        <f t="shared" si="2"/>
        <v>17</v>
      </c>
      <c r="M22" s="17" t="str">
        <f ca="1" t="shared" si="3"/>
        <v>Leona Kraljić</v>
      </c>
      <c r="N22" s="17" t="str">
        <f ca="1" t="shared" si="4"/>
        <v>J</v>
      </c>
      <c r="O22" s="77">
        <f ca="1" t="shared" si="5"/>
        <v>11.37</v>
      </c>
      <c r="P22" s="1"/>
      <c r="AH22" s="5"/>
      <c r="AI22" s="20">
        <v>17</v>
      </c>
      <c r="AJ22" s="21">
        <f ca="1" t="shared" si="6"/>
        <v>10</v>
      </c>
      <c r="AK22" s="4">
        <f t="shared" si="1"/>
        <v>17</v>
      </c>
      <c r="AL22" s="4">
        <f t="shared" si="7"/>
        <v>0</v>
      </c>
      <c r="AM22" s="5"/>
      <c r="AO22" s="16"/>
      <c r="AP22" s="16"/>
      <c r="AQ22" s="26"/>
      <c r="AR22" s="23"/>
      <c r="AS22" s="24"/>
      <c r="AT22" s="16"/>
    </row>
    <row r="23" spans="1:46" ht="12.75">
      <c r="A23" s="1"/>
      <c r="B23" s="158"/>
      <c r="C23" s="165"/>
      <c r="D23" s="84" t="s">
        <v>37</v>
      </c>
      <c r="E23" s="88" t="s">
        <v>146</v>
      </c>
      <c r="F23" s="85">
        <v>12.94</v>
      </c>
      <c r="G23" s="18">
        <f t="shared" si="0"/>
        <v>28</v>
      </c>
      <c r="H23" s="160"/>
      <c r="I23" s="161"/>
      <c r="J23" s="156"/>
      <c r="K23" s="25"/>
      <c r="L23" s="19">
        <f t="shared" si="2"/>
        <v>18</v>
      </c>
      <c r="M23" s="17" t="str">
        <f ca="1" t="shared" si="3"/>
        <v>Nera Dragčević</v>
      </c>
      <c r="N23" s="17" t="str">
        <f ca="1" t="shared" si="4"/>
        <v>B</v>
      </c>
      <c r="O23" s="77">
        <f ca="1" t="shared" si="5"/>
        <v>11.47</v>
      </c>
      <c r="P23" s="1"/>
      <c r="AH23" s="5"/>
      <c r="AI23" s="20">
        <v>18</v>
      </c>
      <c r="AJ23" s="21">
        <f ca="1" t="shared" si="6"/>
        <v>2</v>
      </c>
      <c r="AK23" s="4">
        <f t="shared" si="1"/>
        <v>18</v>
      </c>
      <c r="AL23" s="4">
        <f t="shared" si="7"/>
        <v>0</v>
      </c>
      <c r="AM23" s="5"/>
      <c r="AO23" s="16"/>
      <c r="AP23" s="16"/>
      <c r="AQ23" s="26"/>
      <c r="AR23" s="23"/>
      <c r="AS23" s="24"/>
      <c r="AT23" s="16"/>
    </row>
    <row r="24" spans="1:46" ht="12.75">
      <c r="A24" s="1"/>
      <c r="B24" s="157" t="s">
        <v>38</v>
      </c>
      <c r="C24" s="165" t="str">
        <f>Zapisnik!C16</f>
        <v>DV "Zlatni dani"</v>
      </c>
      <c r="D24" s="83" t="s">
        <v>40</v>
      </c>
      <c r="E24" s="87" t="s">
        <v>147</v>
      </c>
      <c r="F24" s="85">
        <v>14.18</v>
      </c>
      <c r="G24" s="18">
        <f t="shared" si="0"/>
        <v>29</v>
      </c>
      <c r="H24" s="159">
        <f>G24+G25</f>
        <v>58</v>
      </c>
      <c r="I24" s="159">
        <f>RANK(H24,$H$6:$H$37,1)</f>
        <v>15</v>
      </c>
      <c r="J24" s="155">
        <f>17-I24</f>
        <v>2</v>
      </c>
      <c r="K24" s="25"/>
      <c r="L24" s="19">
        <f t="shared" si="2"/>
        <v>19</v>
      </c>
      <c r="M24" s="17" t="str">
        <f ca="1" t="shared" si="3"/>
        <v>Gabrijela Cerovečki</v>
      </c>
      <c r="N24" s="17" t="str">
        <f ca="1" t="shared" si="4"/>
        <v>V</v>
      </c>
      <c r="O24" s="77">
        <f ca="1" t="shared" si="5"/>
        <v>11.56</v>
      </c>
      <c r="P24" s="1"/>
      <c r="AH24" s="5"/>
      <c r="AI24" s="20">
        <v>19</v>
      </c>
      <c r="AJ24" s="21">
        <f ca="1" t="shared" si="6"/>
        <v>21</v>
      </c>
      <c r="AK24" s="4">
        <f t="shared" si="1"/>
        <v>19</v>
      </c>
      <c r="AL24" s="4">
        <f t="shared" si="7"/>
        <v>0</v>
      </c>
      <c r="AM24" s="5"/>
      <c r="AO24" s="16"/>
      <c r="AP24" s="16"/>
      <c r="AQ24" s="23"/>
      <c r="AR24" s="23"/>
      <c r="AS24" s="24"/>
      <c r="AT24" s="16"/>
    </row>
    <row r="25" spans="1:46" ht="12.75">
      <c r="A25" s="1"/>
      <c r="B25" s="158"/>
      <c r="C25" s="165"/>
      <c r="D25" s="83" t="s">
        <v>41</v>
      </c>
      <c r="E25" s="87" t="s">
        <v>148</v>
      </c>
      <c r="F25" s="85">
        <v>14.18</v>
      </c>
      <c r="G25" s="18">
        <f t="shared" si="0"/>
        <v>29</v>
      </c>
      <c r="H25" s="160"/>
      <c r="I25" s="161"/>
      <c r="J25" s="156"/>
      <c r="K25" s="25"/>
      <c r="L25" s="19">
        <f t="shared" si="2"/>
        <v>20</v>
      </c>
      <c r="M25" s="17" t="str">
        <f ca="1" t="shared" si="3"/>
        <v>Mirta Pavić</v>
      </c>
      <c r="N25" s="17" t="str">
        <f ca="1" t="shared" si="4"/>
        <v>N</v>
      </c>
      <c r="O25" s="77">
        <f ca="1" t="shared" si="5"/>
        <v>11.63</v>
      </c>
      <c r="P25" s="1"/>
      <c r="AH25" s="5"/>
      <c r="AI25" s="20">
        <v>20</v>
      </c>
      <c r="AJ25" s="21">
        <f ca="1" t="shared" si="6"/>
        <v>14</v>
      </c>
      <c r="AK25" s="4">
        <f t="shared" si="1"/>
        <v>20</v>
      </c>
      <c r="AL25" s="4">
        <f t="shared" si="7"/>
        <v>0</v>
      </c>
      <c r="AM25" s="5"/>
      <c r="AO25" s="16"/>
      <c r="AP25" s="16"/>
      <c r="AQ25" s="23"/>
      <c r="AR25" s="23"/>
      <c r="AS25" s="24"/>
      <c r="AT25" s="16"/>
    </row>
    <row r="26" spans="1:46" ht="12.75" customHeight="1">
      <c r="A26" s="1"/>
      <c r="B26" s="157" t="s">
        <v>42</v>
      </c>
      <c r="C26" s="165" t="str">
        <f>Zapisnik!C17</f>
        <v>DV "Zvirek"</v>
      </c>
      <c r="D26" s="83" t="s">
        <v>43</v>
      </c>
      <c r="E26" s="88" t="s">
        <v>149</v>
      </c>
      <c r="F26" s="85">
        <v>11.56</v>
      </c>
      <c r="G26" s="18">
        <f t="shared" si="0"/>
        <v>19</v>
      </c>
      <c r="H26" s="159">
        <f>G26+G27</f>
        <v>42</v>
      </c>
      <c r="I26" s="159">
        <f>RANK(H26,$H$6:$H$37,1)</f>
        <v>12</v>
      </c>
      <c r="J26" s="155">
        <f>17-I26</f>
        <v>5</v>
      </c>
      <c r="K26" s="25"/>
      <c r="L26" s="19">
        <f t="shared" si="2"/>
        <v>21</v>
      </c>
      <c r="M26" s="17" t="str">
        <f ca="1" t="shared" si="3"/>
        <v>Sara Papeš</v>
      </c>
      <c r="N26" s="17" t="str">
        <f ca="1" t="shared" si="4"/>
        <v>AE</v>
      </c>
      <c r="O26" s="77">
        <f ca="1" t="shared" si="5"/>
        <v>11.8</v>
      </c>
      <c r="P26" s="1"/>
      <c r="AH26" s="5"/>
      <c r="AI26" s="20">
        <v>21</v>
      </c>
      <c r="AJ26" s="21">
        <f ca="1" t="shared" si="6"/>
        <v>29</v>
      </c>
      <c r="AK26" s="4">
        <f t="shared" si="1"/>
        <v>21</v>
      </c>
      <c r="AL26" s="4">
        <f t="shared" si="7"/>
        <v>0</v>
      </c>
      <c r="AM26" s="5"/>
      <c r="AO26" s="16"/>
      <c r="AP26" s="16"/>
      <c r="AQ26" s="23"/>
      <c r="AR26" s="27"/>
      <c r="AS26" s="24"/>
      <c r="AT26" s="16"/>
    </row>
    <row r="27" spans="1:46" ht="12.75">
      <c r="A27" s="1"/>
      <c r="B27" s="158"/>
      <c r="C27" s="165"/>
      <c r="D27" s="83" t="s">
        <v>44</v>
      </c>
      <c r="E27" s="88" t="s">
        <v>150</v>
      </c>
      <c r="F27" s="85">
        <v>12.07</v>
      </c>
      <c r="G27" s="18">
        <f t="shared" si="0"/>
        <v>23</v>
      </c>
      <c r="H27" s="160"/>
      <c r="I27" s="161"/>
      <c r="J27" s="156"/>
      <c r="K27" s="25"/>
      <c r="L27" s="19">
        <f t="shared" si="2"/>
        <v>22</v>
      </c>
      <c r="M27" s="17" t="str">
        <f ca="1" t="shared" si="3"/>
        <v>Dora Glogoški</v>
      </c>
      <c r="N27" s="17" t="str">
        <f ca="1" t="shared" si="4"/>
        <v>AD</v>
      </c>
      <c r="O27" s="77">
        <f ca="1" t="shared" si="5"/>
        <v>12</v>
      </c>
      <c r="P27" s="1"/>
      <c r="AH27" s="5"/>
      <c r="AI27" s="20">
        <v>22</v>
      </c>
      <c r="AJ27" s="21">
        <f ca="1" t="shared" si="6"/>
        <v>28</v>
      </c>
      <c r="AK27" s="4">
        <f t="shared" si="1"/>
        <v>22</v>
      </c>
      <c r="AL27" s="4">
        <f t="shared" si="7"/>
        <v>0</v>
      </c>
      <c r="AM27" s="5"/>
      <c r="AO27" s="16"/>
      <c r="AP27" s="16"/>
      <c r="AQ27" s="23"/>
      <c r="AR27" s="23"/>
      <c r="AS27" s="24"/>
      <c r="AT27" s="16"/>
    </row>
    <row r="28" spans="1:46" ht="12.75">
      <c r="A28" s="1"/>
      <c r="B28" s="157" t="s">
        <v>45</v>
      </c>
      <c r="C28" s="157" t="str">
        <f>Zapisnik!C18</f>
        <v>DV "Balončica"</v>
      </c>
      <c r="D28" s="83" t="s">
        <v>47</v>
      </c>
      <c r="E28" s="87" t="s">
        <v>151</v>
      </c>
      <c r="F28" s="85">
        <v>1</v>
      </c>
      <c r="G28" s="18">
        <f t="shared" si="0"/>
        <v>1</v>
      </c>
      <c r="H28" s="159">
        <f>G28+G29</f>
        <v>28</v>
      </c>
      <c r="I28" s="159">
        <f>RANK(H28,$H$6:$H$37,1)</f>
        <v>5</v>
      </c>
      <c r="J28" s="155">
        <f>17-I28</f>
        <v>12</v>
      </c>
      <c r="K28" s="25"/>
      <c r="L28" s="19">
        <f t="shared" si="2"/>
        <v>23</v>
      </c>
      <c r="M28" s="17" t="str">
        <f ca="1" t="shared" si="3"/>
        <v>Leona Breber</v>
      </c>
      <c r="N28" s="17" t="str">
        <f ca="1" t="shared" si="4"/>
        <v>X</v>
      </c>
      <c r="O28" s="77">
        <f ca="1" t="shared" si="5"/>
        <v>12.07</v>
      </c>
      <c r="P28" s="1"/>
      <c r="AH28" s="5"/>
      <c r="AI28" s="20">
        <v>23</v>
      </c>
      <c r="AJ28" s="21">
        <f ca="1" t="shared" si="6"/>
        <v>22</v>
      </c>
      <c r="AK28" s="4">
        <f t="shared" si="1"/>
        <v>23</v>
      </c>
      <c r="AL28" s="4">
        <f t="shared" si="7"/>
        <v>0</v>
      </c>
      <c r="AM28" s="5"/>
      <c r="AO28" s="16"/>
      <c r="AP28" s="16"/>
      <c r="AQ28" s="23"/>
      <c r="AR28" s="23"/>
      <c r="AS28" s="24"/>
      <c r="AT28" s="16"/>
    </row>
    <row r="29" spans="1:46" ht="12.75">
      <c r="A29" s="1"/>
      <c r="B29" s="158"/>
      <c r="C29" s="158"/>
      <c r="D29" s="83" t="s">
        <v>48</v>
      </c>
      <c r="E29" s="87" t="s">
        <v>152</v>
      </c>
      <c r="F29" s="85">
        <v>12.88</v>
      </c>
      <c r="G29" s="18">
        <f t="shared" si="0"/>
        <v>27</v>
      </c>
      <c r="H29" s="160"/>
      <c r="I29" s="161"/>
      <c r="J29" s="156"/>
      <c r="K29" s="25"/>
      <c r="L29" s="19">
        <f t="shared" si="2"/>
        <v>24</v>
      </c>
      <c r="M29" s="17" t="str">
        <f ca="1" t="shared" si="3"/>
        <v>Nika Ocvirek</v>
      </c>
      <c r="N29" s="17" t="str">
        <f ca="1" t="shared" si="4"/>
        <v>R</v>
      </c>
      <c r="O29" s="77">
        <f ca="1" t="shared" si="5"/>
        <v>12.09</v>
      </c>
      <c r="P29" s="1"/>
      <c r="AH29" s="5"/>
      <c r="AI29" s="20">
        <v>24</v>
      </c>
      <c r="AJ29" s="21">
        <f ca="1" t="shared" si="6"/>
        <v>17</v>
      </c>
      <c r="AK29" s="4">
        <f t="shared" si="1"/>
        <v>24</v>
      </c>
      <c r="AL29" s="4">
        <f t="shared" si="7"/>
        <v>0</v>
      </c>
      <c r="AM29" s="5"/>
      <c r="AO29" s="16"/>
      <c r="AP29" s="16"/>
      <c r="AQ29" s="23"/>
      <c r="AR29" s="23"/>
      <c r="AS29" s="24"/>
      <c r="AT29" s="16"/>
    </row>
    <row r="30" spans="1:46" ht="12.75">
      <c r="A30" s="1"/>
      <c r="B30" s="157" t="s">
        <v>77</v>
      </c>
      <c r="C30" s="157" t="str">
        <f>Zapisnik!C19</f>
        <v>Mravci</v>
      </c>
      <c r="D30" s="83" t="s">
        <v>79</v>
      </c>
      <c r="E30" s="87" t="s">
        <v>109</v>
      </c>
      <c r="F30" s="137">
        <v>100</v>
      </c>
      <c r="G30" s="18">
        <f t="shared" si="0"/>
        <v>31</v>
      </c>
      <c r="H30" s="159">
        <f>G30+G31</f>
        <v>62</v>
      </c>
      <c r="I30" s="159">
        <f>RANK(H30,$H$6:$H$37,1)</f>
        <v>16</v>
      </c>
      <c r="J30" s="155">
        <v>0</v>
      </c>
      <c r="K30" s="25"/>
      <c r="L30" s="19">
        <f t="shared" si="2"/>
        <v>25</v>
      </c>
      <c r="M30" s="17" t="str">
        <f ca="1" t="shared" si="3"/>
        <v>Gabrijela Sirovec</v>
      </c>
      <c r="N30" s="17" t="str">
        <f ca="1" t="shared" si="4"/>
        <v>H</v>
      </c>
      <c r="O30" s="77">
        <f ca="1" t="shared" si="5"/>
        <v>12.53</v>
      </c>
      <c r="P30" s="1"/>
      <c r="AH30" s="5"/>
      <c r="AI30" s="20">
        <v>25</v>
      </c>
      <c r="AJ30" s="21">
        <f ca="1" t="shared" si="6"/>
        <v>8</v>
      </c>
      <c r="AK30" s="4">
        <f t="shared" si="1"/>
        <v>25</v>
      </c>
      <c r="AL30" s="4">
        <f t="shared" si="7"/>
        <v>0</v>
      </c>
      <c r="AM30" s="5"/>
      <c r="AO30" s="16"/>
      <c r="AP30" s="16"/>
      <c r="AQ30" s="23"/>
      <c r="AR30" s="23"/>
      <c r="AS30" s="24"/>
      <c r="AT30" s="16"/>
    </row>
    <row r="31" spans="1:46" ht="12.75">
      <c r="A31" s="1"/>
      <c r="B31" s="158"/>
      <c r="C31" s="158"/>
      <c r="D31" s="83" t="s">
        <v>80</v>
      </c>
      <c r="E31" s="87" t="s">
        <v>109</v>
      </c>
      <c r="F31" s="137">
        <v>100</v>
      </c>
      <c r="G31" s="18">
        <f t="shared" si="0"/>
        <v>31</v>
      </c>
      <c r="H31" s="160"/>
      <c r="I31" s="161"/>
      <c r="J31" s="156"/>
      <c r="K31" s="25"/>
      <c r="L31" s="19">
        <f t="shared" si="2"/>
        <v>26</v>
      </c>
      <c r="M31" s="17" t="str">
        <f ca="1" t="shared" si="3"/>
        <v>Jelena Cvetko</v>
      </c>
      <c r="N31" s="17" t="str">
        <f ca="1" t="shared" si="4"/>
        <v>AF</v>
      </c>
      <c r="O31" s="77">
        <f ca="1" t="shared" si="5"/>
        <v>12.69</v>
      </c>
      <c r="P31" s="1"/>
      <c r="AH31" s="5"/>
      <c r="AI31" s="20">
        <v>26</v>
      </c>
      <c r="AJ31" s="21">
        <f ca="1" t="shared" si="6"/>
        <v>30</v>
      </c>
      <c r="AK31" s="4">
        <f t="shared" si="1"/>
        <v>26</v>
      </c>
      <c r="AL31" s="4">
        <f t="shared" si="7"/>
        <v>0</v>
      </c>
      <c r="AM31" s="5"/>
      <c r="AO31" s="16"/>
      <c r="AP31" s="16"/>
      <c r="AQ31" s="23"/>
      <c r="AR31" s="23"/>
      <c r="AS31" s="24"/>
      <c r="AT31" s="16"/>
    </row>
    <row r="32" spans="1:46" ht="12.75">
      <c r="A32" s="1"/>
      <c r="B32" s="157" t="s">
        <v>81</v>
      </c>
      <c r="C32" s="157" t="str">
        <f>Zapisnik!C20</f>
        <v>DV "Kesten"</v>
      </c>
      <c r="D32" s="83" t="s">
        <v>86</v>
      </c>
      <c r="E32" s="87" t="s">
        <v>153</v>
      </c>
      <c r="F32" s="85">
        <v>10.6</v>
      </c>
      <c r="G32" s="18">
        <f t="shared" si="0"/>
        <v>9</v>
      </c>
      <c r="H32" s="159">
        <f>G32+G33</f>
        <v>31</v>
      </c>
      <c r="I32" s="159">
        <f>RANK(H32,$H$6:$H$37,1)</f>
        <v>9</v>
      </c>
      <c r="J32" s="155">
        <f>17-I32</f>
        <v>8</v>
      </c>
      <c r="K32" s="25"/>
      <c r="L32" s="19">
        <f t="shared" si="2"/>
        <v>27</v>
      </c>
      <c r="M32" s="17" t="str">
        <f ca="1" t="shared" si="3"/>
        <v>Ema Mikša</v>
      </c>
      <c r="N32" s="17" t="str">
        <f ca="1" t="shared" si="4"/>
        <v>Z</v>
      </c>
      <c r="O32" s="77">
        <f ca="1" t="shared" si="5"/>
        <v>12.88</v>
      </c>
      <c r="P32" s="1"/>
      <c r="AH32" s="5"/>
      <c r="AI32" s="20">
        <v>27</v>
      </c>
      <c r="AJ32" s="21">
        <f ca="1" t="shared" si="6"/>
        <v>24</v>
      </c>
      <c r="AK32" s="4">
        <f t="shared" si="1"/>
        <v>27</v>
      </c>
      <c r="AL32" s="4">
        <f t="shared" si="7"/>
        <v>0</v>
      </c>
      <c r="AM32" s="5"/>
      <c r="AO32" s="16"/>
      <c r="AP32" s="16"/>
      <c r="AQ32" s="23"/>
      <c r="AR32" s="23"/>
      <c r="AS32" s="24"/>
      <c r="AT32" s="16"/>
    </row>
    <row r="33" spans="1:46" ht="12.75">
      <c r="A33" s="1"/>
      <c r="B33" s="158"/>
      <c r="C33" s="158"/>
      <c r="D33" s="83" t="s">
        <v>87</v>
      </c>
      <c r="E33" s="87" t="s">
        <v>154</v>
      </c>
      <c r="F33" s="85">
        <v>12</v>
      </c>
      <c r="G33" s="18">
        <f t="shared" si="0"/>
        <v>22</v>
      </c>
      <c r="H33" s="160"/>
      <c r="I33" s="161"/>
      <c r="J33" s="156"/>
      <c r="K33" s="25"/>
      <c r="L33" s="19">
        <f t="shared" si="2"/>
        <v>28</v>
      </c>
      <c r="M33" s="17" t="str">
        <f ca="1" t="shared" si="3"/>
        <v>Erika Sklezur</v>
      </c>
      <c r="N33" s="17" t="str">
        <f ca="1" t="shared" si="4"/>
        <v>S</v>
      </c>
      <c r="O33" s="77">
        <f ca="1" t="shared" si="5"/>
        <v>12.94</v>
      </c>
      <c r="P33" s="1"/>
      <c r="AH33" s="5"/>
      <c r="AI33" s="20">
        <v>28</v>
      </c>
      <c r="AJ33" s="21">
        <f ca="1" t="shared" si="6"/>
        <v>18</v>
      </c>
      <c r="AK33" s="4">
        <f t="shared" si="1"/>
        <v>28</v>
      </c>
      <c r="AL33" s="4">
        <f t="shared" si="7"/>
        <v>0</v>
      </c>
      <c r="AM33" s="5"/>
      <c r="AO33" s="16"/>
      <c r="AP33" s="16"/>
      <c r="AQ33" s="23"/>
      <c r="AR33" s="23"/>
      <c r="AS33" s="24"/>
      <c r="AT33" s="16"/>
    </row>
    <row r="34" spans="1:46" ht="12.75">
      <c r="A34" s="1"/>
      <c r="B34" s="157" t="s">
        <v>82</v>
      </c>
      <c r="C34" s="157" t="str">
        <f>Zapisnik!C21</f>
        <v>DV "Zipkica" 2</v>
      </c>
      <c r="D34" s="83" t="s">
        <v>88</v>
      </c>
      <c r="E34" s="87" t="s">
        <v>155</v>
      </c>
      <c r="F34" s="85">
        <v>11.8</v>
      </c>
      <c r="G34" s="18">
        <f t="shared" si="0"/>
        <v>21</v>
      </c>
      <c r="H34" s="159">
        <f>G34+G35</f>
        <v>47</v>
      </c>
      <c r="I34" s="159">
        <f>RANK(H34,$H$6:$H$37,1)</f>
        <v>13</v>
      </c>
      <c r="J34" s="155">
        <f>17-I34</f>
        <v>4</v>
      </c>
      <c r="K34" s="25"/>
      <c r="L34" s="19">
        <f t="shared" si="2"/>
        <v>29</v>
      </c>
      <c r="M34" s="17" t="str">
        <f ca="1" t="shared" si="3"/>
        <v>Tea Lacković</v>
      </c>
      <c r="N34" s="17" t="str">
        <f ca="1" t="shared" si="4"/>
        <v>T</v>
      </c>
      <c r="O34" s="77">
        <f ca="1" t="shared" si="5"/>
        <v>14.18</v>
      </c>
      <c r="P34" s="1"/>
      <c r="AH34" s="5"/>
      <c r="AI34" s="20">
        <v>29</v>
      </c>
      <c r="AJ34" s="21">
        <f ca="1" t="shared" si="6"/>
        <v>19</v>
      </c>
      <c r="AK34" s="4">
        <f t="shared" si="1"/>
        <v>29</v>
      </c>
      <c r="AL34" s="4">
        <f t="shared" si="7"/>
        <v>0</v>
      </c>
      <c r="AM34" s="5"/>
      <c r="AO34" s="16"/>
      <c r="AP34" s="16"/>
      <c r="AQ34" s="23"/>
      <c r="AR34" s="23"/>
      <c r="AS34" s="24"/>
      <c r="AT34" s="16"/>
    </row>
    <row r="35" spans="1:46" ht="12.75">
      <c r="A35" s="1"/>
      <c r="B35" s="158"/>
      <c r="C35" s="158"/>
      <c r="D35" s="83" t="s">
        <v>89</v>
      </c>
      <c r="E35" s="87" t="s">
        <v>156</v>
      </c>
      <c r="F35" s="85">
        <v>12.69</v>
      </c>
      <c r="G35" s="18">
        <f t="shared" si="0"/>
        <v>26</v>
      </c>
      <c r="H35" s="160"/>
      <c r="I35" s="161"/>
      <c r="J35" s="156"/>
      <c r="K35" s="25"/>
      <c r="L35" s="19">
        <f t="shared" si="2"/>
        <v>29</v>
      </c>
      <c r="M35" s="17" t="str">
        <f ca="1" t="shared" si="3"/>
        <v>Leona Glavač</v>
      </c>
      <c r="N35" s="17" t="str">
        <f ca="1" t="shared" si="4"/>
        <v>U</v>
      </c>
      <c r="O35" s="77">
        <f ca="1" t="shared" si="5"/>
        <v>14.18</v>
      </c>
      <c r="P35" s="1"/>
      <c r="AH35" s="5"/>
      <c r="AI35" s="20">
        <v>30</v>
      </c>
      <c r="AJ35" s="21">
        <f ca="1" t="shared" si="6"/>
        <v>20</v>
      </c>
      <c r="AK35" s="4">
        <f t="shared" si="1"/>
        <v>29</v>
      </c>
      <c r="AL35" s="4">
        <f t="shared" si="7"/>
        <v>1</v>
      </c>
      <c r="AM35" s="5"/>
      <c r="AO35" s="16"/>
      <c r="AP35" s="16"/>
      <c r="AQ35" s="23"/>
      <c r="AR35" s="23"/>
      <c r="AS35" s="24"/>
      <c r="AT35" s="16"/>
    </row>
    <row r="36" spans="1:46" ht="12.75">
      <c r="A36" s="1"/>
      <c r="B36" s="157" t="s">
        <v>95</v>
      </c>
      <c r="C36" s="157" t="str">
        <f>Zapisnik!C22</f>
        <v>DVJ "Zipkica"</v>
      </c>
      <c r="D36" s="83" t="s">
        <v>97</v>
      </c>
      <c r="E36" s="87" t="s">
        <v>157</v>
      </c>
      <c r="F36" s="85">
        <v>10.51</v>
      </c>
      <c r="G36" s="18">
        <f t="shared" si="0"/>
        <v>7</v>
      </c>
      <c r="H36" s="159">
        <f>G36+G37</f>
        <v>22</v>
      </c>
      <c r="I36" s="159">
        <f>RANK(H36,$H$6:$H$37,1)</f>
        <v>4</v>
      </c>
      <c r="J36" s="155">
        <f>17-I36</f>
        <v>13</v>
      </c>
      <c r="K36" s="25"/>
      <c r="L36" s="19">
        <f t="shared" si="2"/>
        <v>31</v>
      </c>
      <c r="M36" s="17">
        <f ca="1" t="shared" si="3"/>
      </c>
      <c r="N36" s="17" t="str">
        <f ca="1" t="shared" si="4"/>
        <v>AA</v>
      </c>
      <c r="O36" s="136">
        <f ca="1" t="shared" si="5"/>
        <v>100</v>
      </c>
      <c r="P36" s="1"/>
      <c r="AH36" s="5"/>
      <c r="AI36" s="20">
        <v>31</v>
      </c>
      <c r="AJ36" s="21">
        <f ca="1" t="shared" si="6"/>
        <v>25</v>
      </c>
      <c r="AK36" s="4">
        <f>AI36-AL36</f>
        <v>31</v>
      </c>
      <c r="AL36" s="4">
        <f t="shared" si="7"/>
        <v>0</v>
      </c>
      <c r="AM36" s="5"/>
      <c r="AO36" s="16"/>
      <c r="AP36" s="16"/>
      <c r="AQ36" s="23"/>
      <c r="AR36" s="23"/>
      <c r="AS36" s="24"/>
      <c r="AT36" s="16"/>
    </row>
    <row r="37" spans="1:46" ht="12.75">
      <c r="A37" s="1"/>
      <c r="B37" s="158"/>
      <c r="C37" s="158"/>
      <c r="D37" s="83" t="s">
        <v>98</v>
      </c>
      <c r="E37" s="87" t="s">
        <v>158</v>
      </c>
      <c r="F37" s="85">
        <v>11</v>
      </c>
      <c r="G37" s="18">
        <f t="shared" si="0"/>
        <v>15</v>
      </c>
      <c r="H37" s="160"/>
      <c r="I37" s="161"/>
      <c r="J37" s="156"/>
      <c r="K37" s="25"/>
      <c r="L37" s="19">
        <f t="shared" si="2"/>
        <v>31</v>
      </c>
      <c r="M37" s="17">
        <f ca="1" t="shared" si="3"/>
      </c>
      <c r="N37" s="17" t="str">
        <f ca="1" t="shared" si="4"/>
        <v>AB</v>
      </c>
      <c r="O37" s="136">
        <f ca="1" t="shared" si="5"/>
        <v>100</v>
      </c>
      <c r="P37" s="1"/>
      <c r="AH37" s="5"/>
      <c r="AI37" s="20">
        <v>32</v>
      </c>
      <c r="AJ37" s="21">
        <f ca="1" t="shared" si="6"/>
        <v>26</v>
      </c>
      <c r="AK37" s="4">
        <f>AI37-AL37</f>
        <v>31</v>
      </c>
      <c r="AL37" s="4">
        <f t="shared" si="7"/>
        <v>1</v>
      </c>
      <c r="AM37" s="5"/>
      <c r="AO37" s="16"/>
      <c r="AP37" s="16"/>
      <c r="AQ37" s="23"/>
      <c r="AR37" s="23"/>
      <c r="AS37" s="24"/>
      <c r="AT37" s="16"/>
    </row>
    <row r="38" spans="1:46" ht="12.75">
      <c r="A38" s="1"/>
      <c r="B38" s="1"/>
      <c r="C38" s="1"/>
      <c r="D38" s="1"/>
      <c r="E38" s="1"/>
      <c r="F38" s="1"/>
      <c r="G38" s="2"/>
      <c r="H38" s="1"/>
      <c r="I38" s="1"/>
      <c r="J38" s="1"/>
      <c r="K38" s="1"/>
      <c r="L38" s="1"/>
      <c r="M38" s="1"/>
      <c r="N38" s="1"/>
      <c r="O38" s="1"/>
      <c r="P38" s="1"/>
      <c r="AJ38" s="21"/>
      <c r="AO38" s="16"/>
      <c r="AP38" s="16"/>
      <c r="AQ38" s="16"/>
      <c r="AR38" s="16"/>
      <c r="AS38" s="16"/>
      <c r="AT38" s="16"/>
    </row>
  </sheetData>
  <sheetProtection/>
  <mergeCells count="81">
    <mergeCell ref="J36:J37"/>
    <mergeCell ref="B36:B37"/>
    <mergeCell ref="C36:C37"/>
    <mergeCell ref="H36:H37"/>
    <mergeCell ref="I36:I37"/>
    <mergeCell ref="J32:J33"/>
    <mergeCell ref="B34:B35"/>
    <mergeCell ref="C34:C35"/>
    <mergeCell ref="H34:H35"/>
    <mergeCell ref="I34:I35"/>
    <mergeCell ref="J34:J35"/>
    <mergeCell ref="B32:B33"/>
    <mergeCell ref="C32:C33"/>
    <mergeCell ref="H32:H33"/>
    <mergeCell ref="I32:I33"/>
    <mergeCell ref="C3:H3"/>
    <mergeCell ref="J22:J23"/>
    <mergeCell ref="J24:J25"/>
    <mergeCell ref="J26:J27"/>
    <mergeCell ref="J6:J7"/>
    <mergeCell ref="J8:J9"/>
    <mergeCell ref="J10:J11"/>
    <mergeCell ref="J12:J13"/>
    <mergeCell ref="J28:J29"/>
    <mergeCell ref="J14:J15"/>
    <mergeCell ref="J16:J17"/>
    <mergeCell ref="J18:J19"/>
    <mergeCell ref="J20:J21"/>
    <mergeCell ref="B6:B7"/>
    <mergeCell ref="C6:C7"/>
    <mergeCell ref="H6:H7"/>
    <mergeCell ref="I6:I7"/>
    <mergeCell ref="B8:B9"/>
    <mergeCell ref="C8:C9"/>
    <mergeCell ref="H8:H9"/>
    <mergeCell ref="I8:I9"/>
    <mergeCell ref="B10:B11"/>
    <mergeCell ref="C10:C11"/>
    <mergeCell ref="H10:H11"/>
    <mergeCell ref="I10:I11"/>
    <mergeCell ref="B12:B13"/>
    <mergeCell ref="C12:C13"/>
    <mergeCell ref="H12:H13"/>
    <mergeCell ref="I12:I13"/>
    <mergeCell ref="B14:B15"/>
    <mergeCell ref="C14:C15"/>
    <mergeCell ref="H14:H15"/>
    <mergeCell ref="I14:I15"/>
    <mergeCell ref="B16:B17"/>
    <mergeCell ref="C16:C17"/>
    <mergeCell ref="H16:H17"/>
    <mergeCell ref="I16:I17"/>
    <mergeCell ref="I24:I25"/>
    <mergeCell ref="B18:B19"/>
    <mergeCell ref="C18:C19"/>
    <mergeCell ref="H18:H19"/>
    <mergeCell ref="I18:I19"/>
    <mergeCell ref="B20:B21"/>
    <mergeCell ref="C20:C21"/>
    <mergeCell ref="H20:H21"/>
    <mergeCell ref="I20:I21"/>
    <mergeCell ref="C28:C29"/>
    <mergeCell ref="H28:H29"/>
    <mergeCell ref="I28:I29"/>
    <mergeCell ref="B22:B23"/>
    <mergeCell ref="C22:C23"/>
    <mergeCell ref="H22:H23"/>
    <mergeCell ref="I22:I23"/>
    <mergeCell ref="B24:B25"/>
    <mergeCell ref="C24:C25"/>
    <mergeCell ref="H24:H25"/>
    <mergeCell ref="J30:J31"/>
    <mergeCell ref="B30:B31"/>
    <mergeCell ref="C30:C31"/>
    <mergeCell ref="H30:H31"/>
    <mergeCell ref="I30:I31"/>
    <mergeCell ref="B26:B27"/>
    <mergeCell ref="C26:C27"/>
    <mergeCell ref="H26:H27"/>
    <mergeCell ref="I26:I27"/>
    <mergeCell ref="B28:B29"/>
  </mergeCells>
  <printOptions/>
  <pageMargins left="0.3937007874015748" right="0.3937007874015748" top="0.7874015748031497" bottom="0.3937007874015748" header="0.3937007874015748" footer="0.5118110236220472"/>
  <pageSetup fitToHeight="107" horizontalDpi="600" verticalDpi="600" orientation="landscape" paperSize="9" scale="98" r:id="rId1"/>
  <headerFooter alignWithMargins="0">
    <oddHeader>&amp;LZabok&amp;C14. OLIMPIJADA DJEČJIH VRTIĆA&amp;R09.05.2015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38"/>
  <sheetViews>
    <sheetView view="pageBreakPreview" zoomScaleSheetLayoutView="100" zoomScalePageLayoutView="0" workbookViewId="0" topLeftCell="A7">
      <selection activeCell="G12" sqref="G12:G13"/>
    </sheetView>
  </sheetViews>
  <sheetFormatPr defaultColWidth="9.140625" defaultRowHeight="12.75"/>
  <cols>
    <col min="1" max="1" width="3.57421875" style="4" customWidth="1"/>
    <col min="2" max="2" width="3.57421875" style="4" bestFit="1" customWidth="1"/>
    <col min="3" max="3" width="19.7109375" style="4" customWidth="1"/>
    <col min="4" max="4" width="4.57421875" style="4" customWidth="1"/>
    <col min="5" max="5" width="22.57421875" style="4" customWidth="1"/>
    <col min="6" max="6" width="22.421875" style="4" customWidth="1"/>
    <col min="7" max="7" width="10.7109375" style="4" customWidth="1"/>
    <col min="8" max="8" width="7.421875" style="28" customWidth="1"/>
    <col min="9" max="9" width="7.28125" style="4" customWidth="1"/>
    <col min="10" max="11" width="5.00390625" style="4" customWidth="1"/>
    <col min="12" max="12" width="10.8515625" style="4" customWidth="1"/>
    <col min="13" max="13" width="8.28125" style="4" customWidth="1"/>
    <col min="14" max="14" width="8.140625" style="4" customWidth="1"/>
    <col min="15" max="31" width="9.140625" style="3" customWidth="1"/>
    <col min="32" max="16384" width="9.140625" style="4" customWidth="1"/>
  </cols>
  <sheetData>
    <row r="1" spans="1:14" ht="12.7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</row>
    <row r="2" spans="1:14" ht="13.5" thickBot="1">
      <c r="A2" s="1"/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</row>
    <row r="3" spans="1:37" ht="21" thickBot="1" thickTop="1">
      <c r="A3" s="1"/>
      <c r="B3" s="1"/>
      <c r="C3" s="162" t="s">
        <v>53</v>
      </c>
      <c r="D3" s="163"/>
      <c r="E3" s="163"/>
      <c r="F3" s="163"/>
      <c r="G3" s="163"/>
      <c r="H3" s="164"/>
      <c r="I3" s="1"/>
      <c r="J3" s="1"/>
      <c r="K3" s="1"/>
      <c r="L3" s="1"/>
      <c r="M3" s="1"/>
      <c r="N3" s="1"/>
      <c r="AF3" s="5"/>
      <c r="AG3" s="5"/>
      <c r="AH3" s="5"/>
      <c r="AI3" s="5"/>
      <c r="AJ3" s="5"/>
      <c r="AK3" s="5"/>
    </row>
    <row r="4" spans="1:37" ht="13.5" thickTop="1">
      <c r="A4" s="1"/>
      <c r="B4" s="1"/>
      <c r="C4" s="1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AF4" s="5"/>
      <c r="AG4" s="5"/>
      <c r="AH4" s="5"/>
      <c r="AI4" s="5"/>
      <c r="AJ4" s="5"/>
      <c r="AK4" s="5"/>
    </row>
    <row r="5" spans="1:41" ht="62.25" customHeight="1" thickBot="1">
      <c r="A5" s="1"/>
      <c r="B5" s="6"/>
      <c r="C5" s="7" t="s">
        <v>1</v>
      </c>
      <c r="D5" s="6"/>
      <c r="E5" s="30" t="s">
        <v>91</v>
      </c>
      <c r="F5" s="30" t="s">
        <v>91</v>
      </c>
      <c r="G5" s="30" t="s">
        <v>52</v>
      </c>
      <c r="H5" s="9" t="s">
        <v>4</v>
      </c>
      <c r="I5" s="11" t="s">
        <v>6</v>
      </c>
      <c r="J5" s="12"/>
      <c r="K5" s="9" t="s">
        <v>4</v>
      </c>
      <c r="L5" s="31" t="s">
        <v>54</v>
      </c>
      <c r="M5" s="76" t="s">
        <v>52</v>
      </c>
      <c r="N5" s="78"/>
      <c r="AF5" s="5"/>
      <c r="AG5" s="5"/>
      <c r="AH5" s="5"/>
      <c r="AI5" s="5"/>
      <c r="AJ5" s="5"/>
      <c r="AK5" s="5"/>
      <c r="AL5" s="16"/>
      <c r="AM5" s="16"/>
      <c r="AN5" s="16"/>
      <c r="AO5" s="16"/>
    </row>
    <row r="6" spans="1:41" ht="12.75">
      <c r="A6" s="1"/>
      <c r="B6" s="157" t="s">
        <v>7</v>
      </c>
      <c r="C6" s="165" t="str">
        <f>Zapisnik!C7</f>
        <v>DV "Maslačak"</v>
      </c>
      <c r="D6" s="173" t="s">
        <v>9</v>
      </c>
      <c r="E6" s="90" t="s">
        <v>159</v>
      </c>
      <c r="F6" s="91" t="s">
        <v>187</v>
      </c>
      <c r="G6" s="179">
        <v>24.55</v>
      </c>
      <c r="H6" s="171">
        <f>RANK(G6,$G$6:$G$37,1)</f>
        <v>7</v>
      </c>
      <c r="I6" s="155">
        <f>17-H6</f>
        <v>10</v>
      </c>
      <c r="J6" s="12"/>
      <c r="K6" s="171">
        <v>1</v>
      </c>
      <c r="L6" s="171" t="str">
        <f ca="1">INDIRECT("d"&amp;(5+AH6))</f>
        <v>D</v>
      </c>
      <c r="M6" s="175">
        <f ca="1">INDIRECT("g"&amp;(5+AH6))</f>
        <v>1</v>
      </c>
      <c r="N6" s="168"/>
      <c r="AF6" s="5"/>
      <c r="AG6" s="166">
        <v>1</v>
      </c>
      <c r="AH6" s="166">
        <f>MATCH(AG6,$H$6:$H$37,0)</f>
        <v>7</v>
      </c>
      <c r="AI6" s="166"/>
      <c r="AJ6" s="5"/>
      <c r="AK6" s="5"/>
      <c r="AL6" s="166"/>
      <c r="AM6" s="23"/>
      <c r="AN6" s="24"/>
      <c r="AO6" s="16"/>
    </row>
    <row r="7" spans="1:41" ht="13.5" thickBot="1">
      <c r="A7" s="1"/>
      <c r="B7" s="158"/>
      <c r="C7" s="165"/>
      <c r="D7" s="174"/>
      <c r="E7" s="92" t="s">
        <v>160</v>
      </c>
      <c r="F7" s="93" t="s">
        <v>188</v>
      </c>
      <c r="G7" s="178"/>
      <c r="H7" s="172"/>
      <c r="I7" s="156"/>
      <c r="J7" s="25"/>
      <c r="K7" s="172"/>
      <c r="L7" s="172"/>
      <c r="M7" s="176"/>
      <c r="N7" s="168"/>
      <c r="AF7" s="5"/>
      <c r="AG7" s="167"/>
      <c r="AH7" s="167"/>
      <c r="AI7" s="167"/>
      <c r="AJ7" s="5"/>
      <c r="AK7" s="5"/>
      <c r="AL7" s="167"/>
      <c r="AM7" s="23"/>
      <c r="AN7" s="24"/>
      <c r="AO7" s="16"/>
    </row>
    <row r="8" spans="1:41" ht="12.75">
      <c r="A8" s="1"/>
      <c r="B8" s="157" t="s">
        <v>11</v>
      </c>
      <c r="C8" s="165" t="str">
        <f>Zapisnik!C8</f>
        <v>DV "Pušlek"</v>
      </c>
      <c r="D8" s="173" t="s">
        <v>10</v>
      </c>
      <c r="E8" s="94" t="s">
        <v>161</v>
      </c>
      <c r="F8" s="95" t="s">
        <v>189</v>
      </c>
      <c r="G8" s="177">
        <v>24.69</v>
      </c>
      <c r="H8" s="171">
        <f>RANK(G8,$G$6:$G$37,1)</f>
        <v>8</v>
      </c>
      <c r="I8" s="155">
        <f>17-H8</f>
        <v>9</v>
      </c>
      <c r="J8" s="25"/>
      <c r="K8" s="171">
        <f>IF(M6=M8,K6,AG8)</f>
        <v>2</v>
      </c>
      <c r="L8" s="171" t="str">
        <f ca="1">INDIRECT("d"&amp;(5+AH8))</f>
        <v>F</v>
      </c>
      <c r="M8" s="175">
        <f ca="1">INDIRECT("g"&amp;(5+AH8))</f>
        <v>2</v>
      </c>
      <c r="N8" s="168"/>
      <c r="AF8" s="5"/>
      <c r="AG8" s="166">
        <v>2</v>
      </c>
      <c r="AH8" s="166">
        <f ca="1">IF(COUNTIF($H$6:$H$37,AG8)=0,AH6+MATCH(AI8,INDIRECT("h"&amp;(6+AH6)&amp;":$h$37"),0),MATCH(AG8,$H$6:$H$37,0))</f>
        <v>11</v>
      </c>
      <c r="AI8" s="166">
        <f>AG8-AJ8</f>
        <v>2</v>
      </c>
      <c r="AJ8" s="166">
        <f>IF(COUNTIF($H$6:$H$37,AG8)=0,AJ6+1,)</f>
        <v>0</v>
      </c>
      <c r="AK8" s="5"/>
      <c r="AL8" s="166"/>
      <c r="AM8" s="23"/>
      <c r="AN8" s="24"/>
      <c r="AO8" s="16"/>
    </row>
    <row r="9" spans="1:41" ht="13.5" thickBot="1">
      <c r="A9" s="1"/>
      <c r="B9" s="158"/>
      <c r="C9" s="165"/>
      <c r="D9" s="174"/>
      <c r="E9" s="96" t="s">
        <v>162</v>
      </c>
      <c r="F9" s="97" t="s">
        <v>190</v>
      </c>
      <c r="G9" s="178"/>
      <c r="H9" s="172"/>
      <c r="I9" s="156"/>
      <c r="J9" s="25"/>
      <c r="K9" s="172"/>
      <c r="L9" s="172"/>
      <c r="M9" s="176"/>
      <c r="N9" s="168"/>
      <c r="AF9" s="5"/>
      <c r="AG9" s="167"/>
      <c r="AH9" s="167"/>
      <c r="AI9" s="166"/>
      <c r="AJ9" s="167"/>
      <c r="AK9" s="5"/>
      <c r="AL9" s="167"/>
      <c r="AM9" s="23"/>
      <c r="AN9" s="24"/>
      <c r="AO9" s="16"/>
    </row>
    <row r="10" spans="1:41" ht="12.75">
      <c r="A10" s="1"/>
      <c r="B10" s="157" t="s">
        <v>15</v>
      </c>
      <c r="C10" s="165" t="str">
        <f>Zapisnik!C9</f>
        <v>DV "Bubamara"</v>
      </c>
      <c r="D10" s="173" t="s">
        <v>13</v>
      </c>
      <c r="E10" s="98" t="s">
        <v>163</v>
      </c>
      <c r="F10" s="99" t="s">
        <v>191</v>
      </c>
      <c r="G10" s="177">
        <v>4</v>
      </c>
      <c r="H10" s="171">
        <f>RANK(G10,$G$6:$G$37,1)</f>
        <v>4</v>
      </c>
      <c r="I10" s="155">
        <f>17-H10</f>
        <v>13</v>
      </c>
      <c r="J10" s="25"/>
      <c r="K10" s="171">
        <f>IF(M8=M10,K8,AG10)</f>
        <v>3</v>
      </c>
      <c r="L10" s="171" t="str">
        <f ca="1">INDIRECT("d"&amp;(5+AH10))</f>
        <v>O</v>
      </c>
      <c r="M10" s="175">
        <f ca="1">INDIRECT("g"&amp;(5+AH10))</f>
        <v>3</v>
      </c>
      <c r="N10" s="168"/>
      <c r="AF10" s="5"/>
      <c r="AG10" s="166">
        <v>3</v>
      </c>
      <c r="AH10" s="166">
        <f ca="1">IF(COUNTIF($H$6:$H$37,AG10)=0,AH8+MATCH(AI10,INDIRECT("h"&amp;(6+AH8)&amp;":$h$37"),0),MATCH(AG10,$H$6:$H$37,0))</f>
        <v>27</v>
      </c>
      <c r="AI10" s="166">
        <f>AG10-AJ10</f>
        <v>3</v>
      </c>
      <c r="AJ10" s="166">
        <f>IF(COUNTIF($H$6:$H$37,AG10)=0,AJ8+1,)</f>
        <v>0</v>
      </c>
      <c r="AK10" s="5"/>
      <c r="AL10" s="166"/>
      <c r="AM10" s="23"/>
      <c r="AN10" s="24"/>
      <c r="AO10" s="16"/>
    </row>
    <row r="11" spans="1:41" ht="13.5" thickBot="1">
      <c r="A11" s="1"/>
      <c r="B11" s="158"/>
      <c r="C11" s="165"/>
      <c r="D11" s="174"/>
      <c r="E11" s="100" t="s">
        <v>164</v>
      </c>
      <c r="F11" s="101" t="s">
        <v>192</v>
      </c>
      <c r="G11" s="178"/>
      <c r="H11" s="172"/>
      <c r="I11" s="156"/>
      <c r="J11" s="25"/>
      <c r="K11" s="172"/>
      <c r="L11" s="172"/>
      <c r="M11" s="176"/>
      <c r="N11" s="168"/>
      <c r="AF11" s="5"/>
      <c r="AG11" s="167"/>
      <c r="AH11" s="167"/>
      <c r="AI11" s="166"/>
      <c r="AJ11" s="167"/>
      <c r="AK11" s="5"/>
      <c r="AL11" s="167"/>
      <c r="AM11" s="23"/>
      <c r="AN11" s="24"/>
      <c r="AO11" s="16"/>
    </row>
    <row r="12" spans="1:41" ht="12.75">
      <c r="A12" s="1"/>
      <c r="B12" s="157" t="s">
        <v>19</v>
      </c>
      <c r="C12" s="165" t="str">
        <f>Zapisnik!C10</f>
        <v>DV "Zagorske Pčelice"</v>
      </c>
      <c r="D12" s="173" t="s">
        <v>14</v>
      </c>
      <c r="E12" s="98" t="s">
        <v>165</v>
      </c>
      <c r="F12" s="99" t="s">
        <v>193</v>
      </c>
      <c r="G12" s="177">
        <v>1</v>
      </c>
      <c r="H12" s="171">
        <f>RANK(G12,$G$6:$G$37,1)</f>
        <v>1</v>
      </c>
      <c r="I12" s="155">
        <f>17-H12</f>
        <v>16</v>
      </c>
      <c r="J12" s="25"/>
      <c r="K12" s="171">
        <f>IF(M10=M12,K10,AG12)</f>
        <v>4</v>
      </c>
      <c r="L12" s="171" t="str">
        <f ca="1">INDIRECT("d"&amp;(5+AH12))</f>
        <v>C</v>
      </c>
      <c r="M12" s="175">
        <f ca="1">INDIRECT("g"&amp;(5+AH12))</f>
        <v>4</v>
      </c>
      <c r="N12" s="168"/>
      <c r="AF12" s="5"/>
      <c r="AG12" s="166">
        <v>4</v>
      </c>
      <c r="AH12" s="166">
        <f ca="1">IF(COUNTIF($H$6:$H$37,AG12)=0,AH10+MATCH(AI12,INDIRECT("h"&amp;(6+AH10)&amp;":$h$37"),0),MATCH(AG12,$H$6:$H$37,0))</f>
        <v>5</v>
      </c>
      <c r="AI12" s="166">
        <f>AG12-AJ12</f>
        <v>4</v>
      </c>
      <c r="AJ12" s="166">
        <f>IF(COUNTIF($H$6:$H$37,AG12)=0,AJ10+1,)</f>
        <v>0</v>
      </c>
      <c r="AK12" s="5"/>
      <c r="AL12" s="166"/>
      <c r="AM12" s="23"/>
      <c r="AN12" s="24"/>
      <c r="AO12" s="16"/>
    </row>
    <row r="13" spans="1:41" ht="13.5" thickBot="1">
      <c r="A13" s="1"/>
      <c r="B13" s="158"/>
      <c r="C13" s="165"/>
      <c r="D13" s="174"/>
      <c r="E13" s="100" t="s">
        <v>166</v>
      </c>
      <c r="F13" s="101" t="s">
        <v>194</v>
      </c>
      <c r="G13" s="178"/>
      <c r="H13" s="172"/>
      <c r="I13" s="156"/>
      <c r="J13" s="25"/>
      <c r="K13" s="172"/>
      <c r="L13" s="172"/>
      <c r="M13" s="176"/>
      <c r="N13" s="168"/>
      <c r="AF13" s="5"/>
      <c r="AG13" s="167"/>
      <c r="AH13" s="167"/>
      <c r="AI13" s="166"/>
      <c r="AJ13" s="167"/>
      <c r="AK13" s="5"/>
      <c r="AL13" s="167"/>
      <c r="AM13" s="23"/>
      <c r="AN13" s="24"/>
      <c r="AO13" s="16"/>
    </row>
    <row r="14" spans="1:41" ht="12.75">
      <c r="A14" s="1"/>
      <c r="B14" s="157" t="s">
        <v>22</v>
      </c>
      <c r="C14" s="165" t="str">
        <f>Zapisnik!C11</f>
        <v>DV "Cvrkutić" </v>
      </c>
      <c r="D14" s="173" t="s">
        <v>17</v>
      </c>
      <c r="E14" s="94" t="s">
        <v>109</v>
      </c>
      <c r="F14" s="95" t="s">
        <v>109</v>
      </c>
      <c r="G14" s="180">
        <v>100</v>
      </c>
      <c r="H14" s="171">
        <f>RANK(G14,$G$6:$G$37,1)</f>
        <v>15</v>
      </c>
      <c r="I14" s="155">
        <f>17-H14</f>
        <v>2</v>
      </c>
      <c r="J14" s="25"/>
      <c r="K14" s="171">
        <f>IF(M12=M14,K12,AG14)</f>
        <v>5</v>
      </c>
      <c r="L14" s="171" t="str">
        <f ca="1">INDIRECT("d"&amp;(5+AH14))</f>
        <v>H</v>
      </c>
      <c r="M14" s="175">
        <f ca="1">INDIRECT("g"&amp;(5+AH14))</f>
        <v>5</v>
      </c>
      <c r="N14" s="168"/>
      <c r="O14" s="29"/>
      <c r="AF14" s="5"/>
      <c r="AG14" s="166">
        <v>5</v>
      </c>
      <c r="AH14" s="166">
        <f ca="1">IF(COUNTIF($H$6:$H$37,AG14)=0,AH12+MATCH(AI14,INDIRECT("h"&amp;(6+AH12)&amp;":$h$37"),0),MATCH(AG14,$H$6:$H$37,0))</f>
        <v>15</v>
      </c>
      <c r="AI14" s="166">
        <f>AG14-AJ14</f>
        <v>5</v>
      </c>
      <c r="AJ14" s="166">
        <f>IF(COUNTIF($H$6:$H$37,AG14)=0,AJ12+1,)</f>
        <v>0</v>
      </c>
      <c r="AK14" s="5"/>
      <c r="AL14" s="166"/>
      <c r="AM14" s="23"/>
      <c r="AN14" s="24"/>
      <c r="AO14" s="16"/>
    </row>
    <row r="15" spans="1:41" ht="13.5" thickBot="1">
      <c r="A15" s="1"/>
      <c r="B15" s="158"/>
      <c r="C15" s="165"/>
      <c r="D15" s="174"/>
      <c r="E15" s="96" t="s">
        <v>109</v>
      </c>
      <c r="F15" s="97" t="s">
        <v>109</v>
      </c>
      <c r="G15" s="181"/>
      <c r="H15" s="172"/>
      <c r="I15" s="156"/>
      <c r="J15" s="25"/>
      <c r="K15" s="172"/>
      <c r="L15" s="172"/>
      <c r="M15" s="176"/>
      <c r="N15" s="168"/>
      <c r="O15" s="29"/>
      <c r="AF15" s="5"/>
      <c r="AG15" s="167"/>
      <c r="AH15" s="167"/>
      <c r="AI15" s="166"/>
      <c r="AJ15" s="167"/>
      <c r="AK15" s="5"/>
      <c r="AL15" s="167"/>
      <c r="AM15" s="23"/>
      <c r="AN15" s="24"/>
      <c r="AO15" s="16"/>
    </row>
    <row r="16" spans="1:41" ht="12.75">
      <c r="A16" s="1"/>
      <c r="B16" s="157" t="s">
        <v>26</v>
      </c>
      <c r="C16" s="165" t="str">
        <f>Zapisnik!C12</f>
        <v>DV "Bedekovčina"</v>
      </c>
      <c r="D16" s="173" t="s">
        <v>18</v>
      </c>
      <c r="E16" s="98" t="s">
        <v>167</v>
      </c>
      <c r="F16" s="99" t="s">
        <v>195</v>
      </c>
      <c r="G16" s="177">
        <v>2</v>
      </c>
      <c r="H16" s="171">
        <f>RANK(G16,$G$6:$G$37,1)</f>
        <v>2</v>
      </c>
      <c r="I16" s="155">
        <f>17-H16</f>
        <v>15</v>
      </c>
      <c r="J16" s="25"/>
      <c r="K16" s="171">
        <f>IF(M14=M16,K14,AG16)</f>
        <v>6</v>
      </c>
      <c r="L16" s="171" t="str">
        <f ca="1">INDIRECT("d"&amp;(5+AH16))</f>
        <v>P</v>
      </c>
      <c r="M16" s="175">
        <f ca="1">INDIRECT("g"&amp;(5+AH16))</f>
        <v>6</v>
      </c>
      <c r="N16" s="168"/>
      <c r="AF16" s="5"/>
      <c r="AG16" s="166">
        <v>6</v>
      </c>
      <c r="AH16" s="166">
        <f ca="1">IF(COUNTIF($H$6:$H$37,AG16)=0,AH14+MATCH(AI16,INDIRECT("h"&amp;(6+AH14)&amp;":$h$37"),0),MATCH(AG16,$H$6:$H$37,0))</f>
        <v>29</v>
      </c>
      <c r="AI16" s="166">
        <f>AG16-AJ16</f>
        <v>6</v>
      </c>
      <c r="AJ16" s="166">
        <f>IF(COUNTIF($H$6:$H$37,AG16)=0,AJ14+1,)</f>
        <v>0</v>
      </c>
      <c r="AK16" s="5"/>
      <c r="AL16" s="166"/>
      <c r="AM16" s="23"/>
      <c r="AN16" s="24"/>
      <c r="AO16" s="16"/>
    </row>
    <row r="17" spans="1:41" ht="13.5" thickBot="1">
      <c r="A17" s="1"/>
      <c r="B17" s="158"/>
      <c r="C17" s="165"/>
      <c r="D17" s="174"/>
      <c r="E17" s="100" t="s">
        <v>168</v>
      </c>
      <c r="F17" s="101" t="s">
        <v>196</v>
      </c>
      <c r="G17" s="178"/>
      <c r="H17" s="172"/>
      <c r="I17" s="156"/>
      <c r="J17" s="25"/>
      <c r="K17" s="172"/>
      <c r="L17" s="172"/>
      <c r="M17" s="176"/>
      <c r="N17" s="168"/>
      <c r="AF17" s="5"/>
      <c r="AG17" s="167"/>
      <c r="AH17" s="167"/>
      <c r="AI17" s="166"/>
      <c r="AJ17" s="167"/>
      <c r="AK17" s="5"/>
      <c r="AL17" s="167"/>
      <c r="AM17" s="23"/>
      <c r="AN17" s="24"/>
      <c r="AO17" s="16"/>
    </row>
    <row r="18" spans="1:41" ht="12.75">
      <c r="A18" s="1"/>
      <c r="B18" s="157" t="s">
        <v>29</v>
      </c>
      <c r="C18" s="165" t="str">
        <f>Zapisnik!C13</f>
        <v>DV "Gustav Krklec" </v>
      </c>
      <c r="D18" s="173" t="s">
        <v>20</v>
      </c>
      <c r="E18" s="94" t="s">
        <v>169</v>
      </c>
      <c r="F18" s="95" t="s">
        <v>197</v>
      </c>
      <c r="G18" s="177">
        <v>30.09</v>
      </c>
      <c r="H18" s="171">
        <f>RANK(G18,$G$6:$G$37,1)</f>
        <v>14</v>
      </c>
      <c r="I18" s="155">
        <f>17-H18</f>
        <v>3</v>
      </c>
      <c r="J18" s="25"/>
      <c r="K18" s="171">
        <f>IF(M16=M18,K16,AG18)</f>
        <v>7</v>
      </c>
      <c r="L18" s="171" t="str">
        <f ca="1">INDIRECT("d"&amp;(5+AH18))</f>
        <v>A</v>
      </c>
      <c r="M18" s="175">
        <f ca="1">INDIRECT("g"&amp;(5+AH18))</f>
        <v>24.55</v>
      </c>
      <c r="N18" s="25"/>
      <c r="AF18" s="5"/>
      <c r="AG18" s="166">
        <v>7</v>
      </c>
      <c r="AH18" s="166">
        <f ca="1">IF(COUNTIF($H$6:$H$37,AG18)=0,AH16+MATCH(AI18,INDIRECT("h"&amp;(6+AH16)&amp;":$h$37"),0),MATCH(AG18,$H$6:$H$37,0))</f>
        <v>1</v>
      </c>
      <c r="AI18" s="166">
        <f>AG18-AJ18</f>
        <v>7</v>
      </c>
      <c r="AJ18" s="166">
        <f>IF(COUNTIF($H$6:$H$37,AG18)=0,AJ16+1,)</f>
        <v>0</v>
      </c>
      <c r="AK18" s="5"/>
      <c r="AL18" s="166"/>
      <c r="AM18" s="23"/>
      <c r="AN18" s="24"/>
      <c r="AO18" s="16"/>
    </row>
    <row r="19" spans="1:41" ht="13.5" thickBot="1">
      <c r="A19" s="1"/>
      <c r="B19" s="158"/>
      <c r="C19" s="165"/>
      <c r="D19" s="174"/>
      <c r="E19" s="96" t="s">
        <v>170</v>
      </c>
      <c r="F19" s="97" t="s">
        <v>198</v>
      </c>
      <c r="G19" s="178"/>
      <c r="H19" s="172"/>
      <c r="I19" s="156"/>
      <c r="J19" s="25"/>
      <c r="K19" s="172"/>
      <c r="L19" s="172"/>
      <c r="M19" s="176"/>
      <c r="N19" s="1"/>
      <c r="AF19" s="5"/>
      <c r="AG19" s="167"/>
      <c r="AH19" s="167"/>
      <c r="AI19" s="166"/>
      <c r="AJ19" s="167"/>
      <c r="AK19" s="5"/>
      <c r="AL19" s="167"/>
      <c r="AM19" s="23"/>
      <c r="AN19" s="24"/>
      <c r="AO19" s="16"/>
    </row>
    <row r="20" spans="1:41" ht="12.75">
      <c r="A20" s="1"/>
      <c r="B20" s="157" t="s">
        <v>32</v>
      </c>
      <c r="C20" s="165" t="str">
        <f>Zapisnik!C14</f>
        <v>DV "Naša radost" </v>
      </c>
      <c r="D20" s="173" t="s">
        <v>21</v>
      </c>
      <c r="E20" s="94" t="s">
        <v>171</v>
      </c>
      <c r="F20" s="95" t="s">
        <v>199</v>
      </c>
      <c r="G20" s="177">
        <v>5</v>
      </c>
      <c r="H20" s="171">
        <f>RANK(G20,$G$6:$G$37,1)</f>
        <v>5</v>
      </c>
      <c r="I20" s="155">
        <f>17-H20</f>
        <v>12</v>
      </c>
      <c r="J20" s="25"/>
      <c r="K20" s="171">
        <f>IF(M18=M20,K18,AG20)</f>
        <v>8</v>
      </c>
      <c r="L20" s="171" t="str">
        <f ca="1">INDIRECT("d"&amp;(5+AH20))</f>
        <v>B</v>
      </c>
      <c r="M20" s="169">
        <f ca="1">INDIRECT("g"&amp;(5+AH20))</f>
        <v>24.69</v>
      </c>
      <c r="N20" s="1"/>
      <c r="AF20" s="5"/>
      <c r="AG20" s="166">
        <v>8</v>
      </c>
      <c r="AH20" s="166">
        <f ca="1">IF(COUNTIF($H$6:$H$37,AG20)=0,AH18+MATCH(AI20,INDIRECT("h"&amp;(6+AH18)&amp;":$h$37"),0),MATCH(AG20,$H$6:$H$37,0))</f>
        <v>3</v>
      </c>
      <c r="AI20" s="166">
        <f>AG20-AJ20</f>
        <v>8</v>
      </c>
      <c r="AJ20" s="166">
        <f>IF(COUNTIF($H$6:$H$37,AG20)=0,AJ18+1,)</f>
        <v>0</v>
      </c>
      <c r="AK20" s="5"/>
      <c r="AL20" s="166"/>
      <c r="AM20" s="23"/>
      <c r="AN20" s="24"/>
      <c r="AO20" s="16"/>
    </row>
    <row r="21" spans="1:41" ht="13.5" thickBot="1">
      <c r="A21" s="1"/>
      <c r="B21" s="158"/>
      <c r="C21" s="165"/>
      <c r="D21" s="174"/>
      <c r="E21" s="96" t="s">
        <v>172</v>
      </c>
      <c r="F21" s="97" t="s">
        <v>200</v>
      </c>
      <c r="G21" s="178"/>
      <c r="H21" s="172"/>
      <c r="I21" s="156"/>
      <c r="J21" s="25"/>
      <c r="K21" s="172"/>
      <c r="L21" s="172"/>
      <c r="M21" s="170"/>
      <c r="N21" s="1"/>
      <c r="AF21" s="5"/>
      <c r="AG21" s="167"/>
      <c r="AH21" s="167"/>
      <c r="AI21" s="166"/>
      <c r="AJ21" s="167"/>
      <c r="AK21" s="5"/>
      <c r="AL21" s="167"/>
      <c r="AM21" s="23"/>
      <c r="AN21" s="24"/>
      <c r="AO21" s="16"/>
    </row>
    <row r="22" spans="1:41" ht="12.75">
      <c r="A22" s="1"/>
      <c r="B22" s="157" t="s">
        <v>35</v>
      </c>
      <c r="C22" s="165" t="str">
        <f>Zapisnik!C15</f>
        <v>DV "Rožica"</v>
      </c>
      <c r="D22" s="173" t="s">
        <v>24</v>
      </c>
      <c r="E22" s="98" t="s">
        <v>173</v>
      </c>
      <c r="F22" s="99" t="s">
        <v>201</v>
      </c>
      <c r="G22" s="177">
        <v>25.28</v>
      </c>
      <c r="H22" s="171">
        <f>RANK(G22,$G$6:$G$37,1)</f>
        <v>11</v>
      </c>
      <c r="I22" s="155">
        <f>17-H22</f>
        <v>6</v>
      </c>
      <c r="J22" s="25"/>
      <c r="K22" s="171">
        <f>IF(M20=M22,K20,AG22)</f>
        <v>9</v>
      </c>
      <c r="L22" s="171" t="str">
        <f ca="1">INDIRECT("d"&amp;(5+AH22))</f>
        <v>R</v>
      </c>
      <c r="M22" s="169">
        <f ca="1">INDIRECT("g"&amp;(5+AH22))</f>
        <v>24.72</v>
      </c>
      <c r="N22" s="1"/>
      <c r="AF22" s="5"/>
      <c r="AG22" s="166">
        <v>9</v>
      </c>
      <c r="AH22" s="166">
        <f ca="1">IF(COUNTIF($H$6:$H$37,AG22)=0,AH20+MATCH(AI22,INDIRECT("h"&amp;(6+AH20)&amp;":$h$37"),0),MATCH(AG22,$H$6:$H$37,0))</f>
        <v>31</v>
      </c>
      <c r="AI22" s="166">
        <f>AG22-AJ22</f>
        <v>9</v>
      </c>
      <c r="AJ22" s="166">
        <f>IF(COUNTIF($H$6:$H$37,AG22)=0,AJ20+1,)</f>
        <v>0</v>
      </c>
      <c r="AK22" s="5"/>
      <c r="AL22" s="166"/>
      <c r="AM22" s="23"/>
      <c r="AN22" s="24"/>
      <c r="AO22" s="16"/>
    </row>
    <row r="23" spans="1:41" ht="13.5" thickBot="1">
      <c r="A23" s="1"/>
      <c r="B23" s="158"/>
      <c r="C23" s="165"/>
      <c r="D23" s="174"/>
      <c r="E23" s="100" t="s">
        <v>174</v>
      </c>
      <c r="F23" s="101" t="s">
        <v>202</v>
      </c>
      <c r="G23" s="178"/>
      <c r="H23" s="172"/>
      <c r="I23" s="156"/>
      <c r="J23" s="25"/>
      <c r="K23" s="172"/>
      <c r="L23" s="172"/>
      <c r="M23" s="170"/>
      <c r="N23" s="1"/>
      <c r="AF23" s="5"/>
      <c r="AG23" s="167"/>
      <c r="AH23" s="167"/>
      <c r="AI23" s="166"/>
      <c r="AJ23" s="167"/>
      <c r="AK23" s="5"/>
      <c r="AL23" s="167"/>
      <c r="AM23" s="23"/>
      <c r="AN23" s="24"/>
      <c r="AO23" s="16"/>
    </row>
    <row r="24" spans="1:41" ht="12.75">
      <c r="A24" s="1"/>
      <c r="B24" s="157" t="s">
        <v>38</v>
      </c>
      <c r="C24" s="165" t="str">
        <f>Zapisnik!C16</f>
        <v>DV "Zlatni dani"</v>
      </c>
      <c r="D24" s="173" t="s">
        <v>25</v>
      </c>
      <c r="E24" s="94" t="s">
        <v>175</v>
      </c>
      <c r="F24" s="95" t="s">
        <v>203</v>
      </c>
      <c r="G24" s="177">
        <v>25.68</v>
      </c>
      <c r="H24" s="171">
        <f>RANK(G24,$G$6:$G$37,1)</f>
        <v>12</v>
      </c>
      <c r="I24" s="155">
        <f>17-H24</f>
        <v>5</v>
      </c>
      <c r="J24" s="25"/>
      <c r="K24" s="171">
        <f>IF(M22=M24,K22,AG24)</f>
        <v>10</v>
      </c>
      <c r="L24" s="171" t="str">
        <f ca="1">INDIRECT("d"&amp;(5+AH24))</f>
        <v>M</v>
      </c>
      <c r="M24" s="169">
        <f ca="1">INDIRECT("g"&amp;(5+AH24))</f>
        <v>25.06</v>
      </c>
      <c r="N24" s="1"/>
      <c r="AF24" s="5"/>
      <c r="AG24" s="166">
        <v>10</v>
      </c>
      <c r="AH24" s="166">
        <f ca="1">IF(COUNTIF($H$6:$H$37,AG24)=0,AH22+MATCH(AI24,INDIRECT("h"&amp;(6+AH22)&amp;":$h$37"),0),MATCH(AG24,$H$6:$H$37,0))</f>
        <v>23</v>
      </c>
      <c r="AI24" s="166">
        <f>AG24-AJ24</f>
        <v>10</v>
      </c>
      <c r="AJ24" s="166">
        <f>IF(COUNTIF($H$6:$H$37,AG24)=0,AJ22+1,)</f>
        <v>0</v>
      </c>
      <c r="AK24" s="5"/>
      <c r="AL24" s="166"/>
      <c r="AM24" s="23"/>
      <c r="AN24" s="24"/>
      <c r="AO24" s="16"/>
    </row>
    <row r="25" spans="1:41" ht="13.5" thickBot="1">
      <c r="A25" s="1"/>
      <c r="B25" s="158"/>
      <c r="C25" s="165"/>
      <c r="D25" s="174"/>
      <c r="E25" s="96" t="s">
        <v>176</v>
      </c>
      <c r="F25" s="97" t="s">
        <v>204</v>
      </c>
      <c r="G25" s="178"/>
      <c r="H25" s="172"/>
      <c r="I25" s="156"/>
      <c r="J25" s="25"/>
      <c r="K25" s="172"/>
      <c r="L25" s="172"/>
      <c r="M25" s="170"/>
      <c r="N25" s="1"/>
      <c r="AF25" s="5"/>
      <c r="AG25" s="167"/>
      <c r="AH25" s="167"/>
      <c r="AI25" s="166"/>
      <c r="AJ25" s="167"/>
      <c r="AK25" s="5"/>
      <c r="AL25" s="167"/>
      <c r="AM25" s="23"/>
      <c r="AN25" s="24"/>
      <c r="AO25" s="16"/>
    </row>
    <row r="26" spans="1:41" ht="12.75" customHeight="1">
      <c r="A26" s="1"/>
      <c r="B26" s="157" t="s">
        <v>42</v>
      </c>
      <c r="C26" s="165" t="str">
        <f>Zapisnik!C17</f>
        <v>DV "Zvirek"</v>
      </c>
      <c r="D26" s="173" t="s">
        <v>27</v>
      </c>
      <c r="E26" s="98" t="s">
        <v>177</v>
      </c>
      <c r="F26" s="99" t="s">
        <v>205</v>
      </c>
      <c r="G26" s="177">
        <v>28.34</v>
      </c>
      <c r="H26" s="171">
        <f>RANK(G26,$G$6:$G$37,1)</f>
        <v>13</v>
      </c>
      <c r="I26" s="155">
        <f>17-H26</f>
        <v>4</v>
      </c>
      <c r="J26" s="25"/>
      <c r="K26" s="171">
        <f>IF(M24=M26,K24,AG26)</f>
        <v>11</v>
      </c>
      <c r="L26" s="171" t="str">
        <f ca="1">INDIRECT("d"&amp;(5+AH26))</f>
        <v>I</v>
      </c>
      <c r="M26" s="169">
        <f ca="1">INDIRECT("g"&amp;(5+AH26))</f>
        <v>25.28</v>
      </c>
      <c r="N26" s="1"/>
      <c r="AF26" s="5"/>
      <c r="AG26" s="166">
        <v>11</v>
      </c>
      <c r="AH26" s="166">
        <f ca="1">IF(COUNTIF($H$6:$H$37,AG26)=0,AH24+MATCH(AI26,INDIRECT("h"&amp;(6+AH24)&amp;":$h$37"),0),MATCH(AG26,$H$6:$H$37,0))</f>
        <v>17</v>
      </c>
      <c r="AI26" s="166">
        <f>AG26-AJ26</f>
        <v>11</v>
      </c>
      <c r="AJ26" s="166">
        <f>IF(COUNTIF($H$6:$H$37,AG26)=0,AJ24+1,)</f>
        <v>0</v>
      </c>
      <c r="AK26" s="5"/>
      <c r="AL26" s="166"/>
      <c r="AM26" s="27"/>
      <c r="AN26" s="24"/>
      <c r="AO26" s="16"/>
    </row>
    <row r="27" spans="1:41" ht="13.5" thickBot="1">
      <c r="A27" s="1"/>
      <c r="B27" s="158"/>
      <c r="C27" s="165"/>
      <c r="D27" s="174"/>
      <c r="E27" s="100" t="s">
        <v>178</v>
      </c>
      <c r="F27" s="101" t="s">
        <v>206</v>
      </c>
      <c r="G27" s="178"/>
      <c r="H27" s="172"/>
      <c r="I27" s="156"/>
      <c r="J27" s="25"/>
      <c r="K27" s="172"/>
      <c r="L27" s="172"/>
      <c r="M27" s="170"/>
      <c r="N27" s="1"/>
      <c r="AF27" s="5"/>
      <c r="AG27" s="167"/>
      <c r="AH27" s="167"/>
      <c r="AI27" s="166"/>
      <c r="AJ27" s="167"/>
      <c r="AK27" s="5"/>
      <c r="AL27" s="167"/>
      <c r="AM27" s="23"/>
      <c r="AN27" s="24"/>
      <c r="AO27" s="16"/>
    </row>
    <row r="28" spans="1:41" ht="12.75">
      <c r="A28" s="1"/>
      <c r="B28" s="157" t="s">
        <v>45</v>
      </c>
      <c r="C28" s="165" t="str">
        <f>Zapisnik!C18</f>
        <v>DV "Balončica"</v>
      </c>
      <c r="D28" s="173" t="s">
        <v>30</v>
      </c>
      <c r="E28" s="94" t="s">
        <v>179</v>
      </c>
      <c r="F28" s="95" t="s">
        <v>207</v>
      </c>
      <c r="G28" s="177">
        <v>25.06</v>
      </c>
      <c r="H28" s="171">
        <f>RANK(G28,$G$6:$G$37,1)</f>
        <v>10</v>
      </c>
      <c r="I28" s="155">
        <f>17-H28</f>
        <v>7</v>
      </c>
      <c r="J28" s="25"/>
      <c r="K28" s="171">
        <f>IF(M26=M28,K26,AG28)</f>
        <v>12</v>
      </c>
      <c r="L28" s="171" t="str">
        <f ca="1">INDIRECT("d"&amp;(5+AH28))</f>
        <v>J</v>
      </c>
      <c r="M28" s="169">
        <f ca="1">INDIRECT("g"&amp;(5+AH28))</f>
        <v>25.68</v>
      </c>
      <c r="N28" s="1"/>
      <c r="AF28" s="5"/>
      <c r="AG28" s="166">
        <v>12</v>
      </c>
      <c r="AH28" s="166">
        <f ca="1">IF(COUNTIF($H$6:$H$37,AG28)=0,AH26+MATCH(AI28,INDIRECT("h"&amp;(6+AH26)&amp;":$h$37"),0),MATCH(AG28,$H$6:$H$37,0))</f>
        <v>19</v>
      </c>
      <c r="AI28" s="166">
        <f>AG28-AJ28</f>
        <v>12</v>
      </c>
      <c r="AJ28" s="166">
        <f>IF(COUNTIF($H$6:$H$37,AG28)=0,AJ26+1,)</f>
        <v>0</v>
      </c>
      <c r="AK28" s="5"/>
      <c r="AL28" s="166"/>
      <c r="AM28" s="23"/>
      <c r="AN28" s="24"/>
      <c r="AO28" s="16"/>
    </row>
    <row r="29" spans="1:41" ht="13.5" thickBot="1">
      <c r="A29" s="1"/>
      <c r="B29" s="158"/>
      <c r="C29" s="165"/>
      <c r="D29" s="174"/>
      <c r="E29" s="96" t="s">
        <v>180</v>
      </c>
      <c r="F29" s="97" t="s">
        <v>208</v>
      </c>
      <c r="G29" s="178"/>
      <c r="H29" s="172"/>
      <c r="I29" s="156"/>
      <c r="J29" s="25"/>
      <c r="K29" s="172"/>
      <c r="L29" s="172"/>
      <c r="M29" s="170"/>
      <c r="N29" s="1"/>
      <c r="AF29" s="5"/>
      <c r="AG29" s="167"/>
      <c r="AH29" s="167"/>
      <c r="AI29" s="166"/>
      <c r="AJ29" s="167"/>
      <c r="AK29" s="5"/>
      <c r="AL29" s="167"/>
      <c r="AM29" s="23"/>
      <c r="AN29" s="24"/>
      <c r="AO29" s="16"/>
    </row>
    <row r="30" spans="1:41" ht="12.75">
      <c r="A30" s="1"/>
      <c r="B30" s="157" t="s">
        <v>77</v>
      </c>
      <c r="C30" s="165" t="str">
        <f>Zapisnik!C19</f>
        <v>Mravci</v>
      </c>
      <c r="D30" s="173" t="s">
        <v>31</v>
      </c>
      <c r="E30" s="94" t="s">
        <v>109</v>
      </c>
      <c r="F30" s="95" t="s">
        <v>109</v>
      </c>
      <c r="G30" s="180">
        <v>100</v>
      </c>
      <c r="H30" s="171">
        <f>RANK(G30,$G$6:$G$37,1)</f>
        <v>15</v>
      </c>
      <c r="I30" s="155">
        <f>17-H30</f>
        <v>2</v>
      </c>
      <c r="J30" s="25"/>
      <c r="K30" s="171">
        <f>IF(M28=M30,K28,AG30)</f>
        <v>13</v>
      </c>
      <c r="L30" s="171" t="str">
        <f ca="1">INDIRECT("d"&amp;(5+AH30))</f>
        <v>K</v>
      </c>
      <c r="M30" s="169">
        <f ca="1">INDIRECT("g"&amp;(5+AH30))</f>
        <v>28.34</v>
      </c>
      <c r="N30" s="1"/>
      <c r="AF30" s="5"/>
      <c r="AG30" s="166">
        <v>13</v>
      </c>
      <c r="AH30" s="166">
        <f ca="1">IF(COUNTIF($H$6:$H$37,AG30)=0,AH28+MATCH(AI30,INDIRECT("h"&amp;(6+AH28)&amp;":$h$37"),0),MATCH(AG30,$H$6:$H$37,0))</f>
        <v>21</v>
      </c>
      <c r="AI30" s="166">
        <f>AG30-AJ30</f>
        <v>13</v>
      </c>
      <c r="AJ30" s="166">
        <f>IF(COUNTIF($H$6:$H$37,AG30)=0,AJ28+1,)</f>
        <v>0</v>
      </c>
      <c r="AK30" s="5"/>
      <c r="AL30" s="166"/>
      <c r="AM30" s="23"/>
      <c r="AN30" s="24"/>
      <c r="AO30" s="16"/>
    </row>
    <row r="31" spans="1:41" ht="13.5" thickBot="1">
      <c r="A31" s="1"/>
      <c r="B31" s="158"/>
      <c r="C31" s="165"/>
      <c r="D31" s="174"/>
      <c r="E31" s="96" t="s">
        <v>109</v>
      </c>
      <c r="F31" s="97" t="s">
        <v>109</v>
      </c>
      <c r="G31" s="181"/>
      <c r="H31" s="172"/>
      <c r="I31" s="156"/>
      <c r="J31" s="25"/>
      <c r="K31" s="172"/>
      <c r="L31" s="172"/>
      <c r="M31" s="170"/>
      <c r="N31" s="1"/>
      <c r="AF31" s="5"/>
      <c r="AG31" s="167"/>
      <c r="AH31" s="167"/>
      <c r="AI31" s="166"/>
      <c r="AJ31" s="167"/>
      <c r="AK31" s="5"/>
      <c r="AL31" s="167"/>
      <c r="AM31" s="23"/>
      <c r="AN31" s="24"/>
      <c r="AO31" s="16"/>
    </row>
    <row r="32" spans="1:41" ht="12.75">
      <c r="A32" s="1"/>
      <c r="B32" s="157" t="s">
        <v>81</v>
      </c>
      <c r="C32" s="165" t="str">
        <f>Zapisnik!C20</f>
        <v>DV "Kesten"</v>
      </c>
      <c r="D32" s="173" t="s">
        <v>33</v>
      </c>
      <c r="E32" s="94" t="s">
        <v>181</v>
      </c>
      <c r="F32" s="95" t="s">
        <v>209</v>
      </c>
      <c r="G32" s="177">
        <v>3</v>
      </c>
      <c r="H32" s="171">
        <f>RANK(G32,$G$6:$G$37,1)</f>
        <v>3</v>
      </c>
      <c r="I32" s="155">
        <f>17-H32</f>
        <v>14</v>
      </c>
      <c r="J32" s="25"/>
      <c r="K32" s="171">
        <f>IF(M30=M32,K30,AG32)</f>
        <v>14</v>
      </c>
      <c r="L32" s="171" t="str">
        <f ca="1">INDIRECT("d"&amp;(5+AH32))</f>
        <v>G</v>
      </c>
      <c r="M32" s="169">
        <f ca="1">INDIRECT("g"&amp;(5+AH32))</f>
        <v>30.09</v>
      </c>
      <c r="N32" s="1"/>
      <c r="AF32" s="5"/>
      <c r="AG32" s="166">
        <v>14</v>
      </c>
      <c r="AH32" s="166">
        <f ca="1">IF(COUNTIF($H$6:$H$37,AG32)=0,AH30+MATCH(AI32,INDIRECT("h"&amp;(6+AH30)&amp;":$h$37"),0),MATCH(AG32,$H$6:$H$37,0))</f>
        <v>13</v>
      </c>
      <c r="AI32" s="166">
        <f>AG32-AJ32</f>
        <v>14</v>
      </c>
      <c r="AJ32" s="166">
        <f>IF(COUNTIF($H$6:$H$37,AG32)=0,AJ30+1,)</f>
        <v>0</v>
      </c>
      <c r="AK32" s="5"/>
      <c r="AL32" s="166"/>
      <c r="AM32" s="23"/>
      <c r="AN32" s="24"/>
      <c r="AO32" s="16"/>
    </row>
    <row r="33" spans="1:41" ht="13.5" thickBot="1">
      <c r="A33" s="1"/>
      <c r="B33" s="158"/>
      <c r="C33" s="165"/>
      <c r="D33" s="174"/>
      <c r="E33" s="96" t="s">
        <v>182</v>
      </c>
      <c r="F33" s="97" t="s">
        <v>210</v>
      </c>
      <c r="G33" s="178"/>
      <c r="H33" s="172"/>
      <c r="I33" s="156"/>
      <c r="J33" s="25"/>
      <c r="K33" s="172"/>
      <c r="L33" s="172"/>
      <c r="M33" s="170"/>
      <c r="N33" s="1"/>
      <c r="AF33" s="5"/>
      <c r="AG33" s="167"/>
      <c r="AH33" s="167"/>
      <c r="AI33" s="166"/>
      <c r="AJ33" s="167"/>
      <c r="AK33" s="5"/>
      <c r="AL33" s="167"/>
      <c r="AM33" s="23"/>
      <c r="AN33" s="24"/>
      <c r="AO33" s="16"/>
    </row>
    <row r="34" spans="1:41" ht="12.75">
      <c r="A34" s="1"/>
      <c r="B34" s="157" t="s">
        <v>82</v>
      </c>
      <c r="C34" s="165" t="str">
        <f>Zapisnik!C21</f>
        <v>DV "Zipkica" 2</v>
      </c>
      <c r="D34" s="173" t="s">
        <v>34</v>
      </c>
      <c r="E34" s="94" t="s">
        <v>183</v>
      </c>
      <c r="F34" s="95" t="s">
        <v>211</v>
      </c>
      <c r="G34" s="177">
        <v>6</v>
      </c>
      <c r="H34" s="171">
        <f>RANK(G34,$G$6:$G$37,1)</f>
        <v>6</v>
      </c>
      <c r="I34" s="155">
        <f>17-H34</f>
        <v>11</v>
      </c>
      <c r="J34" s="25"/>
      <c r="K34" s="171">
        <f>IF(M32=M34,K32,AG34)</f>
        <v>15</v>
      </c>
      <c r="L34" s="171" t="str">
        <f ca="1">INDIRECT("d"&amp;(5+AH34))</f>
        <v>E</v>
      </c>
      <c r="M34" s="183">
        <f ca="1">INDIRECT("g"&amp;(5+AH34))</f>
        <v>100</v>
      </c>
      <c r="N34" s="1"/>
      <c r="AF34" s="5"/>
      <c r="AG34" s="166">
        <v>15</v>
      </c>
      <c r="AH34" s="166">
        <f ca="1">IF(COUNTIF($H$6:$H$37,AG34)=0,AH32+MATCH(AI34,INDIRECT("h"&amp;(6+AH32)&amp;":$h$37"),0),MATCH(AG34,$H$6:$H$37,0))</f>
        <v>9</v>
      </c>
      <c r="AI34" s="166">
        <f>AG34-AJ34</f>
        <v>15</v>
      </c>
      <c r="AJ34" s="166">
        <f>IF(COUNTIF($H$6:$H$37,AG34)=0,AJ32+1,)</f>
        <v>0</v>
      </c>
      <c r="AK34" s="5"/>
      <c r="AL34" s="166"/>
      <c r="AM34" s="23"/>
      <c r="AN34" s="24"/>
      <c r="AO34" s="16"/>
    </row>
    <row r="35" spans="1:41" ht="13.5" thickBot="1">
      <c r="A35" s="1"/>
      <c r="B35" s="158"/>
      <c r="C35" s="165"/>
      <c r="D35" s="174"/>
      <c r="E35" s="96" t="s">
        <v>184</v>
      </c>
      <c r="F35" s="97" t="s">
        <v>212</v>
      </c>
      <c r="G35" s="182"/>
      <c r="H35" s="172"/>
      <c r="I35" s="156"/>
      <c r="J35" s="25"/>
      <c r="K35" s="172"/>
      <c r="L35" s="172"/>
      <c r="M35" s="184"/>
      <c r="N35" s="1"/>
      <c r="AF35" s="5"/>
      <c r="AG35" s="167"/>
      <c r="AH35" s="167"/>
      <c r="AI35" s="166"/>
      <c r="AJ35" s="167"/>
      <c r="AK35" s="5"/>
      <c r="AL35" s="167"/>
      <c r="AM35" s="23"/>
      <c r="AN35" s="24"/>
      <c r="AO35" s="16"/>
    </row>
    <row r="36" spans="1:41" ht="12.75">
      <c r="A36" s="1"/>
      <c r="B36" s="157" t="s">
        <v>95</v>
      </c>
      <c r="C36" s="165" t="str">
        <f>Zapisnik!C22</f>
        <v>DVJ "Zipkica"</v>
      </c>
      <c r="D36" s="173" t="s">
        <v>36</v>
      </c>
      <c r="E36" s="94" t="s">
        <v>185</v>
      </c>
      <c r="F36" s="95" t="s">
        <v>213</v>
      </c>
      <c r="G36" s="177">
        <v>24.72</v>
      </c>
      <c r="H36" s="171">
        <f>RANK(G36,$G$6:$G$37,1)</f>
        <v>9</v>
      </c>
      <c r="I36" s="155">
        <f>17-H36</f>
        <v>8</v>
      </c>
      <c r="J36" s="25"/>
      <c r="K36" s="171">
        <f>IF(M34=M36,K34,AG36)</f>
        <v>15</v>
      </c>
      <c r="L36" s="171" t="str">
        <f ca="1">INDIRECT("d"&amp;(5+AH36))</f>
        <v>N</v>
      </c>
      <c r="M36" s="183">
        <f ca="1">INDIRECT("g"&amp;(5+AH36))</f>
        <v>100</v>
      </c>
      <c r="N36" s="1"/>
      <c r="AF36" s="5"/>
      <c r="AG36" s="166">
        <v>16</v>
      </c>
      <c r="AH36" s="166">
        <f ca="1">IF(COUNTIF($H$6:$H$37,AG36)=0,AH34+MATCH(AI36,INDIRECT("h"&amp;(6+AH34)&amp;":$h$37"),0),MATCH(AG36,$H$6:$H$37,0))</f>
        <v>25</v>
      </c>
      <c r="AI36" s="166">
        <f>AG36-AJ36</f>
        <v>15</v>
      </c>
      <c r="AJ36" s="166">
        <f>IF(COUNTIF($H$6:$H$37,AG36)=0,AJ34+1,)</f>
        <v>1</v>
      </c>
      <c r="AK36" s="5"/>
      <c r="AL36" s="166"/>
      <c r="AM36" s="23"/>
      <c r="AN36" s="24"/>
      <c r="AO36" s="16"/>
    </row>
    <row r="37" spans="1:41" ht="13.5" thickBot="1">
      <c r="A37" s="1"/>
      <c r="B37" s="158"/>
      <c r="C37" s="165"/>
      <c r="D37" s="174"/>
      <c r="E37" s="96" t="s">
        <v>186</v>
      </c>
      <c r="F37" s="97" t="s">
        <v>214</v>
      </c>
      <c r="G37" s="182"/>
      <c r="H37" s="172"/>
      <c r="I37" s="156"/>
      <c r="J37" s="25"/>
      <c r="K37" s="172"/>
      <c r="L37" s="172"/>
      <c r="M37" s="184"/>
      <c r="N37" s="1"/>
      <c r="AF37" s="5"/>
      <c r="AG37" s="167"/>
      <c r="AH37" s="167"/>
      <c r="AI37" s="166"/>
      <c r="AJ37" s="167"/>
      <c r="AK37" s="5"/>
      <c r="AL37" s="167"/>
      <c r="AM37" s="23"/>
      <c r="AN37" s="24"/>
      <c r="AO37" s="16"/>
    </row>
    <row r="38" spans="1:14" ht="12.75">
      <c r="A38" s="1"/>
      <c r="B38" s="1"/>
      <c r="C38" s="1"/>
      <c r="D38" s="1"/>
      <c r="E38" s="1"/>
      <c r="F38" s="1"/>
      <c r="G38" s="1"/>
      <c r="H38" s="2"/>
      <c r="I38" s="1"/>
      <c r="J38" s="1"/>
      <c r="K38" s="1"/>
      <c r="L38" s="1"/>
      <c r="M38" s="1"/>
      <c r="N38" s="1"/>
    </row>
  </sheetData>
  <sheetProtection/>
  <mergeCells count="230">
    <mergeCell ref="AJ36:AJ37"/>
    <mergeCell ref="AL36:AL37"/>
    <mergeCell ref="M36:M37"/>
    <mergeCell ref="AG36:AG37"/>
    <mergeCell ref="AH36:AH37"/>
    <mergeCell ref="AI36:AI37"/>
    <mergeCell ref="H36:H37"/>
    <mergeCell ref="I36:I37"/>
    <mergeCell ref="K36:K37"/>
    <mergeCell ref="L36:L37"/>
    <mergeCell ref="B36:B37"/>
    <mergeCell ref="C36:C37"/>
    <mergeCell ref="D36:D37"/>
    <mergeCell ref="G36:G37"/>
    <mergeCell ref="K34:K35"/>
    <mergeCell ref="L34:L35"/>
    <mergeCell ref="AJ34:AJ35"/>
    <mergeCell ref="AL34:AL35"/>
    <mergeCell ref="M34:M35"/>
    <mergeCell ref="AG34:AG35"/>
    <mergeCell ref="AH34:AH35"/>
    <mergeCell ref="AI34:AI35"/>
    <mergeCell ref="AJ30:AJ31"/>
    <mergeCell ref="AL30:AL31"/>
    <mergeCell ref="AJ32:AJ33"/>
    <mergeCell ref="AL32:AL33"/>
    <mergeCell ref="B34:B35"/>
    <mergeCell ref="C34:C35"/>
    <mergeCell ref="D34:D35"/>
    <mergeCell ref="G34:G35"/>
    <mergeCell ref="H34:H35"/>
    <mergeCell ref="I34:I35"/>
    <mergeCell ref="B32:B33"/>
    <mergeCell ref="C32:C33"/>
    <mergeCell ref="D32:D33"/>
    <mergeCell ref="G32:G33"/>
    <mergeCell ref="H32:H33"/>
    <mergeCell ref="I32:I33"/>
    <mergeCell ref="K32:K33"/>
    <mergeCell ref="L32:L33"/>
    <mergeCell ref="M30:M31"/>
    <mergeCell ref="AG30:AG31"/>
    <mergeCell ref="AH30:AH31"/>
    <mergeCell ref="AI30:AI31"/>
    <mergeCell ref="M32:M33"/>
    <mergeCell ref="AG32:AG33"/>
    <mergeCell ref="AH32:AH33"/>
    <mergeCell ref="AI32:AI33"/>
    <mergeCell ref="H30:H31"/>
    <mergeCell ref="I30:I31"/>
    <mergeCell ref="K30:K31"/>
    <mergeCell ref="L30:L31"/>
    <mergeCell ref="B30:B31"/>
    <mergeCell ref="C30:C31"/>
    <mergeCell ref="D30:D31"/>
    <mergeCell ref="G30:G31"/>
    <mergeCell ref="AL6:AL7"/>
    <mergeCell ref="AH6:AH7"/>
    <mergeCell ref="AL22:AL23"/>
    <mergeCell ref="AL24:AL25"/>
    <mergeCell ref="AL8:AL9"/>
    <mergeCell ref="AL10:AL11"/>
    <mergeCell ref="AL12:AL13"/>
    <mergeCell ref="AL14:AL15"/>
    <mergeCell ref="AL16:AL17"/>
    <mergeCell ref="AL18:AL19"/>
    <mergeCell ref="AL26:AL27"/>
    <mergeCell ref="AL28:AL29"/>
    <mergeCell ref="AJ24:AJ25"/>
    <mergeCell ref="AJ26:AJ27"/>
    <mergeCell ref="AJ28:AJ29"/>
    <mergeCell ref="AL20:AL21"/>
    <mergeCell ref="AJ16:AJ17"/>
    <mergeCell ref="AJ18:AJ19"/>
    <mergeCell ref="AJ20:AJ21"/>
    <mergeCell ref="AJ22:AJ23"/>
    <mergeCell ref="AJ8:AJ9"/>
    <mergeCell ref="AJ10:AJ11"/>
    <mergeCell ref="AJ12:AJ13"/>
    <mergeCell ref="AJ14:AJ15"/>
    <mergeCell ref="AI6:AI7"/>
    <mergeCell ref="AI16:AI17"/>
    <mergeCell ref="AI18:AI19"/>
    <mergeCell ref="AI20:AI21"/>
    <mergeCell ref="AI8:AI9"/>
    <mergeCell ref="AI10:AI11"/>
    <mergeCell ref="AI12:AI13"/>
    <mergeCell ref="AI14:AI15"/>
    <mergeCell ref="AH20:AH21"/>
    <mergeCell ref="I28:I29"/>
    <mergeCell ref="L22:L23"/>
    <mergeCell ref="L24:L25"/>
    <mergeCell ref="L26:L27"/>
    <mergeCell ref="AI26:AI27"/>
    <mergeCell ref="L28:L29"/>
    <mergeCell ref="K28:K29"/>
    <mergeCell ref="AG22:AG23"/>
    <mergeCell ref="AG24:AG25"/>
    <mergeCell ref="AH24:AH25"/>
    <mergeCell ref="M14:M15"/>
    <mergeCell ref="M16:M17"/>
    <mergeCell ref="AG18:AG19"/>
    <mergeCell ref="M20:M21"/>
    <mergeCell ref="M28:M29"/>
    <mergeCell ref="AG28:AG29"/>
    <mergeCell ref="M18:M19"/>
    <mergeCell ref="M22:M23"/>
    <mergeCell ref="M24:M25"/>
    <mergeCell ref="I16:I17"/>
    <mergeCell ref="L18:L19"/>
    <mergeCell ref="K18:K19"/>
    <mergeCell ref="K20:K21"/>
    <mergeCell ref="AI28:AI29"/>
    <mergeCell ref="AI22:AI23"/>
    <mergeCell ref="AH26:AH27"/>
    <mergeCell ref="AI24:AI25"/>
    <mergeCell ref="AH28:AH29"/>
    <mergeCell ref="AH22:AH23"/>
    <mergeCell ref="H16:H17"/>
    <mergeCell ref="K14:K15"/>
    <mergeCell ref="G28:G29"/>
    <mergeCell ref="H24:H25"/>
    <mergeCell ref="H26:H27"/>
    <mergeCell ref="H28:H29"/>
    <mergeCell ref="I14:I15"/>
    <mergeCell ref="K26:K27"/>
    <mergeCell ref="K22:K23"/>
    <mergeCell ref="K24:K25"/>
    <mergeCell ref="C3:H3"/>
    <mergeCell ref="I22:I23"/>
    <mergeCell ref="I24:I25"/>
    <mergeCell ref="I26:I27"/>
    <mergeCell ref="I6:I7"/>
    <mergeCell ref="I8:I9"/>
    <mergeCell ref="G22:G23"/>
    <mergeCell ref="G24:G25"/>
    <mergeCell ref="G26:G27"/>
    <mergeCell ref="G14:G15"/>
    <mergeCell ref="D28:D29"/>
    <mergeCell ref="B16:B17"/>
    <mergeCell ref="C16:C17"/>
    <mergeCell ref="C20:C21"/>
    <mergeCell ref="B18:B19"/>
    <mergeCell ref="C18:C19"/>
    <mergeCell ref="B28:B29"/>
    <mergeCell ref="C28:C29"/>
    <mergeCell ref="B22:B23"/>
    <mergeCell ref="C22:C23"/>
    <mergeCell ref="B8:B9"/>
    <mergeCell ref="C8:C9"/>
    <mergeCell ref="H6:H7"/>
    <mergeCell ref="H8:H9"/>
    <mergeCell ref="D6:D7"/>
    <mergeCell ref="D8:D9"/>
    <mergeCell ref="B6:B7"/>
    <mergeCell ref="C6:C7"/>
    <mergeCell ref="G6:G7"/>
    <mergeCell ref="G8:G9"/>
    <mergeCell ref="I10:I11"/>
    <mergeCell ref="I12:I13"/>
    <mergeCell ref="D12:D13"/>
    <mergeCell ref="L6:L7"/>
    <mergeCell ref="L8:L9"/>
    <mergeCell ref="K6:K7"/>
    <mergeCell ref="K8:K9"/>
    <mergeCell ref="G10:G11"/>
    <mergeCell ref="G12:G13"/>
    <mergeCell ref="L10:L11"/>
    <mergeCell ref="L12:L13"/>
    <mergeCell ref="K10:K11"/>
    <mergeCell ref="K12:K13"/>
    <mergeCell ref="K16:K17"/>
    <mergeCell ref="L14:L15"/>
    <mergeCell ref="L16:L17"/>
    <mergeCell ref="D14:D15"/>
    <mergeCell ref="D16:D17"/>
    <mergeCell ref="H10:H11"/>
    <mergeCell ref="H12:H13"/>
    <mergeCell ref="B14:B15"/>
    <mergeCell ref="C14:C15"/>
    <mergeCell ref="B12:B13"/>
    <mergeCell ref="C12:C13"/>
    <mergeCell ref="G16:G17"/>
    <mergeCell ref="H14:H15"/>
    <mergeCell ref="M6:M7"/>
    <mergeCell ref="M8:M9"/>
    <mergeCell ref="I18:I19"/>
    <mergeCell ref="D18:D19"/>
    <mergeCell ref="D20:D21"/>
    <mergeCell ref="G18:G19"/>
    <mergeCell ref="G20:G21"/>
    <mergeCell ref="H18:H19"/>
    <mergeCell ref="I20:I21"/>
    <mergeCell ref="D10:D11"/>
    <mergeCell ref="AG10:AG11"/>
    <mergeCell ref="AG12:AG13"/>
    <mergeCell ref="M10:M11"/>
    <mergeCell ref="M12:M13"/>
    <mergeCell ref="B26:B27"/>
    <mergeCell ref="C26:C27"/>
    <mergeCell ref="D24:D25"/>
    <mergeCell ref="D26:D27"/>
    <mergeCell ref="B10:B11"/>
    <mergeCell ref="C10:C11"/>
    <mergeCell ref="AG26:AG27"/>
    <mergeCell ref="M26:M27"/>
    <mergeCell ref="B24:B25"/>
    <mergeCell ref="C24:C25"/>
    <mergeCell ref="B20:B21"/>
    <mergeCell ref="L20:L21"/>
    <mergeCell ref="D22:D23"/>
    <mergeCell ref="H20:H21"/>
    <mergeCell ref="H22:H23"/>
    <mergeCell ref="AG20:AG21"/>
    <mergeCell ref="AH8:AH9"/>
    <mergeCell ref="AH10:AH11"/>
    <mergeCell ref="AH12:AH13"/>
    <mergeCell ref="AH14:AH15"/>
    <mergeCell ref="AH16:AH17"/>
    <mergeCell ref="AH18:AH19"/>
    <mergeCell ref="AG14:AG15"/>
    <mergeCell ref="AG16:AG17"/>
    <mergeCell ref="N14:N15"/>
    <mergeCell ref="N16:N17"/>
    <mergeCell ref="N6:N7"/>
    <mergeCell ref="N8:N9"/>
    <mergeCell ref="N10:N11"/>
    <mergeCell ref="N12:N13"/>
    <mergeCell ref="AG6:AG7"/>
    <mergeCell ref="AG8:AG9"/>
  </mergeCells>
  <printOptions/>
  <pageMargins left="0.3937007874015748" right="0" top="0.7874015748031497" bottom="0.3937007874015748" header="0.3937007874015748" footer="0.5118110236220472"/>
  <pageSetup fitToHeight="111" horizontalDpi="600" verticalDpi="600" orientation="landscape" paperSize="9" scale="94" r:id="rId1"/>
  <headerFooter alignWithMargins="0">
    <oddHeader>&amp;LZabok&amp;C14. OLIMPIJADA DJEČJIH VRTIĆA&amp;R09.05.2015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38"/>
  <sheetViews>
    <sheetView view="pageBreakPreview" zoomScaleSheetLayoutView="100" zoomScalePageLayoutView="0" workbookViewId="0" topLeftCell="A4">
      <selection activeCell="G20" sqref="G20:G21"/>
    </sheetView>
  </sheetViews>
  <sheetFormatPr defaultColWidth="9.140625" defaultRowHeight="12.75"/>
  <cols>
    <col min="1" max="1" width="3.57421875" style="4" customWidth="1"/>
    <col min="2" max="2" width="3.57421875" style="4" bestFit="1" customWidth="1"/>
    <col min="3" max="3" width="19.7109375" style="4" customWidth="1"/>
    <col min="4" max="4" width="4.57421875" style="4" customWidth="1"/>
    <col min="5" max="5" width="22.57421875" style="4" customWidth="1"/>
    <col min="6" max="6" width="22.421875" style="4" customWidth="1"/>
    <col min="7" max="7" width="10.7109375" style="4" customWidth="1"/>
    <col min="8" max="8" width="7.421875" style="28" customWidth="1"/>
    <col min="9" max="9" width="7.28125" style="4" customWidth="1"/>
    <col min="10" max="11" width="5.00390625" style="4" customWidth="1"/>
    <col min="12" max="12" width="10.8515625" style="4" customWidth="1"/>
    <col min="13" max="13" width="8.28125" style="4" customWidth="1"/>
    <col min="14" max="14" width="8.140625" style="4" customWidth="1"/>
    <col min="15" max="31" width="9.140625" style="3" customWidth="1"/>
    <col min="32" max="16384" width="9.140625" style="4" customWidth="1"/>
  </cols>
  <sheetData>
    <row r="1" spans="1:14" ht="12.7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</row>
    <row r="2" spans="1:14" ht="13.5" thickBot="1">
      <c r="A2" s="1"/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</row>
    <row r="3" spans="1:37" ht="21" thickBot="1" thickTop="1">
      <c r="A3" s="1"/>
      <c r="B3" s="1"/>
      <c r="C3" s="162" t="s">
        <v>71</v>
      </c>
      <c r="D3" s="163"/>
      <c r="E3" s="163"/>
      <c r="F3" s="163"/>
      <c r="G3" s="163"/>
      <c r="H3" s="164"/>
      <c r="I3" s="1"/>
      <c r="J3" s="1"/>
      <c r="K3" s="1"/>
      <c r="L3" s="1"/>
      <c r="M3" s="1"/>
      <c r="N3" s="1"/>
      <c r="AF3" s="5"/>
      <c r="AG3" s="5"/>
      <c r="AH3" s="5"/>
      <c r="AI3" s="5"/>
      <c r="AJ3" s="5"/>
      <c r="AK3" s="5"/>
    </row>
    <row r="4" spans="1:37" ht="13.5" thickTop="1">
      <c r="A4" s="1"/>
      <c r="B4" s="1"/>
      <c r="C4" s="1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AF4" s="5"/>
      <c r="AG4" s="5"/>
      <c r="AH4" s="5"/>
      <c r="AI4" s="5"/>
      <c r="AJ4" s="5"/>
      <c r="AK4" s="5"/>
    </row>
    <row r="5" spans="1:41" ht="62.25" customHeight="1" thickBot="1">
      <c r="A5" s="1"/>
      <c r="B5" s="6"/>
      <c r="C5" s="7" t="s">
        <v>1</v>
      </c>
      <c r="D5" s="6"/>
      <c r="E5" s="30" t="s">
        <v>91</v>
      </c>
      <c r="F5" s="30" t="s">
        <v>91</v>
      </c>
      <c r="G5" s="30" t="s">
        <v>52</v>
      </c>
      <c r="H5" s="9" t="s">
        <v>4</v>
      </c>
      <c r="I5" s="11" t="s">
        <v>6</v>
      </c>
      <c r="J5" s="12"/>
      <c r="K5" s="9" t="s">
        <v>4</v>
      </c>
      <c r="L5" s="31" t="s">
        <v>54</v>
      </c>
      <c r="M5" s="76" t="s">
        <v>52</v>
      </c>
      <c r="N5" s="78"/>
      <c r="AF5" s="5"/>
      <c r="AG5" s="5"/>
      <c r="AH5" s="5"/>
      <c r="AI5" s="5"/>
      <c r="AJ5" s="5"/>
      <c r="AK5" s="5"/>
      <c r="AL5" s="16"/>
      <c r="AM5" s="16"/>
      <c r="AN5" s="16"/>
      <c r="AO5" s="16"/>
    </row>
    <row r="6" spans="1:41" ht="12.75">
      <c r="A6" s="1"/>
      <c r="B6" s="157" t="s">
        <v>7</v>
      </c>
      <c r="C6" s="165" t="str">
        <f>Zapisnik!C7</f>
        <v>DV "Maslačak"</v>
      </c>
      <c r="D6" s="173" t="s">
        <v>9</v>
      </c>
      <c r="E6" s="90" t="s">
        <v>215</v>
      </c>
      <c r="F6" s="91" t="s">
        <v>245</v>
      </c>
      <c r="G6" s="179">
        <v>25.8</v>
      </c>
      <c r="H6" s="171">
        <f>RANK(G6,$G$6:$G$37,1)</f>
        <v>8</v>
      </c>
      <c r="I6" s="155">
        <f>17-H6</f>
        <v>9</v>
      </c>
      <c r="J6" s="12"/>
      <c r="K6" s="171">
        <v>1</v>
      </c>
      <c r="L6" s="171" t="str">
        <f ca="1">INDIRECT("d"&amp;(5+AH6))</f>
        <v>D</v>
      </c>
      <c r="M6" s="175">
        <f ca="1">INDIRECT("g"&amp;(5+AH6))</f>
        <v>1</v>
      </c>
      <c r="N6" s="168"/>
      <c r="AF6" s="5"/>
      <c r="AG6" s="166">
        <v>1</v>
      </c>
      <c r="AH6" s="166">
        <f>MATCH(AG6,$H$6:$H$37,0)</f>
        <v>7</v>
      </c>
      <c r="AI6" s="166"/>
      <c r="AJ6" s="5"/>
      <c r="AK6" s="5"/>
      <c r="AL6" s="166"/>
      <c r="AM6" s="23"/>
      <c r="AN6" s="24"/>
      <c r="AO6" s="16"/>
    </row>
    <row r="7" spans="1:41" ht="13.5" thickBot="1">
      <c r="A7" s="1"/>
      <c r="B7" s="158"/>
      <c r="C7" s="165"/>
      <c r="D7" s="174"/>
      <c r="E7" s="92" t="s">
        <v>216</v>
      </c>
      <c r="F7" s="93" t="s">
        <v>246</v>
      </c>
      <c r="G7" s="178"/>
      <c r="H7" s="172"/>
      <c r="I7" s="156"/>
      <c r="J7" s="25"/>
      <c r="K7" s="172"/>
      <c r="L7" s="172"/>
      <c r="M7" s="176"/>
      <c r="N7" s="168"/>
      <c r="AF7" s="5"/>
      <c r="AG7" s="167"/>
      <c r="AH7" s="167"/>
      <c r="AI7" s="167"/>
      <c r="AJ7" s="5"/>
      <c r="AK7" s="5"/>
      <c r="AL7" s="167"/>
      <c r="AM7" s="23"/>
      <c r="AN7" s="24"/>
      <c r="AO7" s="16"/>
    </row>
    <row r="8" spans="1:41" ht="12.75">
      <c r="A8" s="1"/>
      <c r="B8" s="157" t="s">
        <v>11</v>
      </c>
      <c r="C8" s="165" t="str">
        <f>Zapisnik!C8</f>
        <v>DV "Pušlek"</v>
      </c>
      <c r="D8" s="173" t="s">
        <v>10</v>
      </c>
      <c r="E8" s="94" t="s">
        <v>217</v>
      </c>
      <c r="F8" s="95" t="s">
        <v>247</v>
      </c>
      <c r="G8" s="177">
        <v>29.34</v>
      </c>
      <c r="H8" s="171">
        <f>RANK(G8,$G$6:$G$37,1)</f>
        <v>15</v>
      </c>
      <c r="I8" s="155">
        <f>17-H8</f>
        <v>2</v>
      </c>
      <c r="J8" s="25"/>
      <c r="K8" s="171">
        <f>IF(M6=M8,K6,AG8)</f>
        <v>2</v>
      </c>
      <c r="L8" s="171" t="str">
        <f ca="1">INDIRECT("d"&amp;(5+AH8))</f>
        <v>E</v>
      </c>
      <c r="M8" s="175">
        <f ca="1">INDIRECT("g"&amp;(5+AH8))</f>
        <v>2</v>
      </c>
      <c r="N8" s="168"/>
      <c r="AF8" s="5"/>
      <c r="AG8" s="166">
        <v>2</v>
      </c>
      <c r="AH8" s="166">
        <f ca="1">IF(COUNTIF($H$6:$H$37,AG8)=0,AH6+MATCH(AI8,INDIRECT("h"&amp;(6+AH6)&amp;":$h$37"),0),MATCH(AG8,$H$6:$H$37,0))</f>
        <v>9</v>
      </c>
      <c r="AI8" s="166">
        <f>AG8-AJ8</f>
        <v>2</v>
      </c>
      <c r="AJ8" s="166">
        <f>IF(COUNTIF($H$6:$H$37,AG8)=0,AJ6+1,)</f>
        <v>0</v>
      </c>
      <c r="AK8" s="5"/>
      <c r="AL8" s="166"/>
      <c r="AM8" s="23"/>
      <c r="AN8" s="24"/>
      <c r="AO8" s="16"/>
    </row>
    <row r="9" spans="1:41" ht="13.5" thickBot="1">
      <c r="A9" s="1"/>
      <c r="B9" s="158"/>
      <c r="C9" s="165"/>
      <c r="D9" s="174"/>
      <c r="E9" s="96" t="s">
        <v>218</v>
      </c>
      <c r="F9" s="97" t="s">
        <v>248</v>
      </c>
      <c r="G9" s="178"/>
      <c r="H9" s="172"/>
      <c r="I9" s="156"/>
      <c r="J9" s="25"/>
      <c r="K9" s="172"/>
      <c r="L9" s="172"/>
      <c r="M9" s="176"/>
      <c r="N9" s="168"/>
      <c r="AF9" s="5"/>
      <c r="AG9" s="167"/>
      <c r="AH9" s="167"/>
      <c r="AI9" s="166"/>
      <c r="AJ9" s="167"/>
      <c r="AK9" s="5"/>
      <c r="AL9" s="167"/>
      <c r="AM9" s="23"/>
      <c r="AN9" s="24"/>
      <c r="AO9" s="16"/>
    </row>
    <row r="10" spans="1:41" ht="12.75">
      <c r="A10" s="1"/>
      <c r="B10" s="157" t="s">
        <v>15</v>
      </c>
      <c r="C10" s="165" t="str">
        <f>Zapisnik!C9</f>
        <v>DV "Bubamara"</v>
      </c>
      <c r="D10" s="173" t="s">
        <v>13</v>
      </c>
      <c r="E10" s="98" t="s">
        <v>219</v>
      </c>
      <c r="F10" s="99" t="s">
        <v>249</v>
      </c>
      <c r="G10" s="177">
        <v>26.43</v>
      </c>
      <c r="H10" s="171">
        <f>RANK(G10,$G$6:$G$37,1)</f>
        <v>13</v>
      </c>
      <c r="I10" s="155">
        <f>17-H10</f>
        <v>4</v>
      </c>
      <c r="J10" s="25"/>
      <c r="K10" s="171">
        <f>IF(M8=M10,K8,AG10)</f>
        <v>3</v>
      </c>
      <c r="L10" s="171" t="str">
        <f ca="1">INDIRECT("d"&amp;(5+AH10))</f>
        <v>G</v>
      </c>
      <c r="M10" s="175">
        <f ca="1">INDIRECT("g"&amp;(5+AH10))</f>
        <v>3</v>
      </c>
      <c r="N10" s="168"/>
      <c r="AF10" s="5"/>
      <c r="AG10" s="166">
        <v>3</v>
      </c>
      <c r="AH10" s="166">
        <f ca="1">IF(COUNTIF($H$6:$H$37,AG10)=0,AH8+MATCH(AI10,INDIRECT("h"&amp;(6+AH8)&amp;":$h$37"),0),MATCH(AG10,$H$6:$H$37,0))</f>
        <v>13</v>
      </c>
      <c r="AI10" s="166">
        <f>AG10-AJ10</f>
        <v>3</v>
      </c>
      <c r="AJ10" s="166">
        <f>IF(COUNTIF($H$6:$H$37,AG10)=0,AJ8+1,)</f>
        <v>0</v>
      </c>
      <c r="AK10" s="5"/>
      <c r="AL10" s="166"/>
      <c r="AM10" s="23"/>
      <c r="AN10" s="24"/>
      <c r="AO10" s="16"/>
    </row>
    <row r="11" spans="1:41" ht="13.5" thickBot="1">
      <c r="A11" s="1"/>
      <c r="B11" s="158"/>
      <c r="C11" s="165"/>
      <c r="D11" s="174"/>
      <c r="E11" s="100" t="s">
        <v>220</v>
      </c>
      <c r="F11" s="101" t="s">
        <v>250</v>
      </c>
      <c r="G11" s="178"/>
      <c r="H11" s="172"/>
      <c r="I11" s="156"/>
      <c r="J11" s="25"/>
      <c r="K11" s="172"/>
      <c r="L11" s="172"/>
      <c r="M11" s="176"/>
      <c r="N11" s="168"/>
      <c r="AF11" s="5"/>
      <c r="AG11" s="167"/>
      <c r="AH11" s="167"/>
      <c r="AI11" s="166"/>
      <c r="AJ11" s="167"/>
      <c r="AK11" s="5"/>
      <c r="AL11" s="167"/>
      <c r="AM11" s="23"/>
      <c r="AN11" s="24"/>
      <c r="AO11" s="16"/>
    </row>
    <row r="12" spans="1:41" ht="12.75">
      <c r="A12" s="1"/>
      <c r="B12" s="157" t="s">
        <v>19</v>
      </c>
      <c r="C12" s="165" t="str">
        <f>Zapisnik!C10</f>
        <v>DV "Zagorske Pčelice"</v>
      </c>
      <c r="D12" s="173" t="s">
        <v>14</v>
      </c>
      <c r="E12" s="98" t="s">
        <v>221</v>
      </c>
      <c r="F12" s="99" t="s">
        <v>251</v>
      </c>
      <c r="G12" s="177">
        <v>1</v>
      </c>
      <c r="H12" s="171">
        <f>RANK(G12,$G$6:$G$37,1)</f>
        <v>1</v>
      </c>
      <c r="I12" s="155">
        <f>17-H12</f>
        <v>16</v>
      </c>
      <c r="J12" s="25"/>
      <c r="K12" s="171">
        <f>IF(M10=M12,K10,AG12)</f>
        <v>4</v>
      </c>
      <c r="L12" s="171" t="str">
        <f ca="1">INDIRECT("d"&amp;(5+AH12))</f>
        <v>M</v>
      </c>
      <c r="M12" s="175">
        <f ca="1">INDIRECT("g"&amp;(5+AH12))</f>
        <v>4</v>
      </c>
      <c r="N12" s="168"/>
      <c r="AF12" s="5"/>
      <c r="AG12" s="166">
        <v>4</v>
      </c>
      <c r="AH12" s="166">
        <f ca="1">IF(COUNTIF($H$6:$H$37,AG12)=0,AH10+MATCH(AI12,INDIRECT("h"&amp;(6+AH10)&amp;":$h$37"),0),MATCH(AG12,$H$6:$H$37,0))</f>
        <v>23</v>
      </c>
      <c r="AI12" s="166">
        <f>AG12-AJ12</f>
        <v>4</v>
      </c>
      <c r="AJ12" s="166">
        <f>IF(COUNTIF($H$6:$H$37,AG12)=0,AJ10+1,)</f>
        <v>0</v>
      </c>
      <c r="AK12" s="5"/>
      <c r="AL12" s="166"/>
      <c r="AM12" s="23"/>
      <c r="AN12" s="24"/>
      <c r="AO12" s="16"/>
    </row>
    <row r="13" spans="1:41" ht="13.5" thickBot="1">
      <c r="A13" s="1"/>
      <c r="B13" s="158"/>
      <c r="C13" s="165"/>
      <c r="D13" s="174"/>
      <c r="E13" s="100" t="s">
        <v>222</v>
      </c>
      <c r="F13" s="101" t="s">
        <v>252</v>
      </c>
      <c r="G13" s="178"/>
      <c r="H13" s="172"/>
      <c r="I13" s="156"/>
      <c r="J13" s="25"/>
      <c r="K13" s="172"/>
      <c r="L13" s="172"/>
      <c r="M13" s="176"/>
      <c r="N13" s="168"/>
      <c r="AF13" s="5"/>
      <c r="AG13" s="167"/>
      <c r="AH13" s="167"/>
      <c r="AI13" s="166"/>
      <c r="AJ13" s="167"/>
      <c r="AK13" s="5"/>
      <c r="AL13" s="167"/>
      <c r="AM13" s="23"/>
      <c r="AN13" s="24"/>
      <c r="AO13" s="16"/>
    </row>
    <row r="14" spans="1:41" ht="12.75">
      <c r="A14" s="1"/>
      <c r="B14" s="157" t="s">
        <v>22</v>
      </c>
      <c r="C14" s="165" t="str">
        <f>Zapisnik!C11</f>
        <v>DV "Cvrkutić" </v>
      </c>
      <c r="D14" s="173" t="s">
        <v>17</v>
      </c>
      <c r="E14" s="94" t="s">
        <v>223</v>
      </c>
      <c r="F14" s="95" t="s">
        <v>253</v>
      </c>
      <c r="G14" s="177">
        <v>2</v>
      </c>
      <c r="H14" s="171">
        <f>RANK(G14,$G$6:$G$37,1)</f>
        <v>2</v>
      </c>
      <c r="I14" s="155">
        <f>17-H14</f>
        <v>15</v>
      </c>
      <c r="J14" s="25"/>
      <c r="K14" s="171">
        <f>IF(M12=M14,K12,AG14)</f>
        <v>5</v>
      </c>
      <c r="L14" s="171" t="str">
        <f ca="1">INDIRECT("d"&amp;(5+AH14))</f>
        <v>F</v>
      </c>
      <c r="M14" s="175">
        <f ca="1">INDIRECT("g"&amp;(5+AH14))</f>
        <v>5</v>
      </c>
      <c r="N14" s="168"/>
      <c r="O14" s="29"/>
      <c r="AF14" s="5"/>
      <c r="AG14" s="166">
        <v>5</v>
      </c>
      <c r="AH14" s="166">
        <f ca="1">IF(COUNTIF($H$6:$H$37,AG14)=0,AH12+MATCH(AI14,INDIRECT("h"&amp;(6+AH12)&amp;":$h$37"),0),MATCH(AG14,$H$6:$H$37,0))</f>
        <v>11</v>
      </c>
      <c r="AI14" s="166">
        <f>AG14-AJ14</f>
        <v>5</v>
      </c>
      <c r="AJ14" s="166">
        <f>IF(COUNTIF($H$6:$H$37,AG14)=0,AJ12+1,)</f>
        <v>0</v>
      </c>
      <c r="AK14" s="5"/>
      <c r="AL14" s="166"/>
      <c r="AM14" s="23"/>
      <c r="AN14" s="24"/>
      <c r="AO14" s="16"/>
    </row>
    <row r="15" spans="1:41" ht="13.5" thickBot="1">
      <c r="A15" s="1"/>
      <c r="B15" s="158"/>
      <c r="C15" s="165"/>
      <c r="D15" s="174"/>
      <c r="E15" s="96" t="s">
        <v>224</v>
      </c>
      <c r="F15" s="97" t="s">
        <v>254</v>
      </c>
      <c r="G15" s="178"/>
      <c r="H15" s="172"/>
      <c r="I15" s="156"/>
      <c r="J15" s="25"/>
      <c r="K15" s="172"/>
      <c r="L15" s="172"/>
      <c r="M15" s="176"/>
      <c r="N15" s="168"/>
      <c r="O15" s="29"/>
      <c r="AF15" s="5"/>
      <c r="AG15" s="167"/>
      <c r="AH15" s="167"/>
      <c r="AI15" s="166"/>
      <c r="AJ15" s="167"/>
      <c r="AK15" s="5"/>
      <c r="AL15" s="167"/>
      <c r="AM15" s="23"/>
      <c r="AN15" s="24"/>
      <c r="AO15" s="16"/>
    </row>
    <row r="16" spans="1:41" ht="12.75">
      <c r="A16" s="1"/>
      <c r="B16" s="157" t="s">
        <v>26</v>
      </c>
      <c r="C16" s="165" t="str">
        <f>Zapisnik!C12</f>
        <v>DV "Bedekovčina"</v>
      </c>
      <c r="D16" s="173" t="s">
        <v>18</v>
      </c>
      <c r="E16" s="98" t="s">
        <v>225</v>
      </c>
      <c r="F16" s="99" t="s">
        <v>255</v>
      </c>
      <c r="G16" s="177">
        <v>5</v>
      </c>
      <c r="H16" s="171">
        <f>RANK(G16,$G$6:$G$37,1)</f>
        <v>5</v>
      </c>
      <c r="I16" s="155">
        <f>17-H16</f>
        <v>12</v>
      </c>
      <c r="J16" s="25"/>
      <c r="K16" s="171">
        <f>IF(M14=M16,K14,AG16)</f>
        <v>6</v>
      </c>
      <c r="L16" s="171" t="str">
        <f ca="1">INDIRECT("d"&amp;(5+AH16))</f>
        <v>K</v>
      </c>
      <c r="M16" s="175">
        <f ca="1">INDIRECT("g"&amp;(5+AH16))</f>
        <v>6</v>
      </c>
      <c r="N16" s="168"/>
      <c r="AF16" s="5"/>
      <c r="AG16" s="166">
        <v>6</v>
      </c>
      <c r="AH16" s="166">
        <f ca="1">IF(COUNTIF($H$6:$H$37,AG16)=0,AH14+MATCH(AI16,INDIRECT("h"&amp;(6+AH14)&amp;":$h$37"),0),MATCH(AG16,$H$6:$H$37,0))</f>
        <v>21</v>
      </c>
      <c r="AI16" s="166">
        <f>AG16-AJ16</f>
        <v>6</v>
      </c>
      <c r="AJ16" s="166">
        <f>IF(COUNTIF($H$6:$H$37,AG16)=0,AJ14+1,)</f>
        <v>0</v>
      </c>
      <c r="AK16" s="5"/>
      <c r="AL16" s="166"/>
      <c r="AM16" s="23"/>
      <c r="AN16" s="24"/>
      <c r="AO16" s="16"/>
    </row>
    <row r="17" spans="1:41" ht="13.5" thickBot="1">
      <c r="A17" s="1"/>
      <c r="B17" s="158"/>
      <c r="C17" s="165"/>
      <c r="D17" s="174"/>
      <c r="E17" s="100" t="s">
        <v>226</v>
      </c>
      <c r="F17" s="101" t="s">
        <v>256</v>
      </c>
      <c r="G17" s="178"/>
      <c r="H17" s="172"/>
      <c r="I17" s="156"/>
      <c r="J17" s="25"/>
      <c r="K17" s="172"/>
      <c r="L17" s="172"/>
      <c r="M17" s="176"/>
      <c r="N17" s="168"/>
      <c r="AF17" s="5"/>
      <c r="AG17" s="167"/>
      <c r="AH17" s="167"/>
      <c r="AI17" s="166"/>
      <c r="AJ17" s="167"/>
      <c r="AK17" s="5"/>
      <c r="AL17" s="167"/>
      <c r="AM17" s="23"/>
      <c r="AN17" s="24"/>
      <c r="AO17" s="16"/>
    </row>
    <row r="18" spans="1:41" ht="12.75">
      <c r="A18" s="1"/>
      <c r="B18" s="157" t="s">
        <v>29</v>
      </c>
      <c r="C18" s="165" t="str">
        <f>Zapisnik!C13</f>
        <v>DV "Gustav Krklec" </v>
      </c>
      <c r="D18" s="173" t="s">
        <v>20</v>
      </c>
      <c r="E18" s="94" t="s">
        <v>227</v>
      </c>
      <c r="F18" s="95" t="s">
        <v>257</v>
      </c>
      <c r="G18" s="177">
        <v>3</v>
      </c>
      <c r="H18" s="171">
        <f>RANK(G18,$G$6:$G$37,1)</f>
        <v>3</v>
      </c>
      <c r="I18" s="155">
        <f>17-H18</f>
        <v>14</v>
      </c>
      <c r="J18" s="25"/>
      <c r="K18" s="171">
        <f>IF(M16=M18,K16,AG18)</f>
        <v>7</v>
      </c>
      <c r="L18" s="171" t="str">
        <f ca="1">INDIRECT("d"&amp;(5+AH18))</f>
        <v>H</v>
      </c>
      <c r="M18" s="175">
        <f ca="1">INDIRECT("g"&amp;(5+AH18))</f>
        <v>25.62</v>
      </c>
      <c r="N18" s="25"/>
      <c r="AF18" s="5"/>
      <c r="AG18" s="166">
        <v>7</v>
      </c>
      <c r="AH18" s="166">
        <f ca="1">IF(COUNTIF($H$6:$H$37,AG18)=0,AH16+MATCH(AI18,INDIRECT("h"&amp;(6+AH16)&amp;":$h$37"),0),MATCH(AG18,$H$6:$H$37,0))</f>
        <v>15</v>
      </c>
      <c r="AI18" s="166">
        <f>AG18-AJ18</f>
        <v>7</v>
      </c>
      <c r="AJ18" s="166">
        <f>IF(COUNTIF($H$6:$H$37,AG18)=0,AJ16+1,)</f>
        <v>0</v>
      </c>
      <c r="AK18" s="5"/>
      <c r="AL18" s="166"/>
      <c r="AM18" s="23"/>
      <c r="AN18" s="24"/>
      <c r="AO18" s="16"/>
    </row>
    <row r="19" spans="1:41" ht="13.5" thickBot="1">
      <c r="A19" s="1"/>
      <c r="B19" s="158"/>
      <c r="C19" s="165"/>
      <c r="D19" s="174"/>
      <c r="E19" s="96" t="s">
        <v>228</v>
      </c>
      <c r="F19" s="97" t="s">
        <v>258</v>
      </c>
      <c r="G19" s="178"/>
      <c r="H19" s="172"/>
      <c r="I19" s="156"/>
      <c r="J19" s="25"/>
      <c r="K19" s="172"/>
      <c r="L19" s="172"/>
      <c r="M19" s="176"/>
      <c r="N19" s="1"/>
      <c r="AF19" s="5"/>
      <c r="AG19" s="167"/>
      <c r="AH19" s="167"/>
      <c r="AI19" s="166"/>
      <c r="AJ19" s="167"/>
      <c r="AK19" s="5"/>
      <c r="AL19" s="167"/>
      <c r="AM19" s="23"/>
      <c r="AN19" s="24"/>
      <c r="AO19" s="16"/>
    </row>
    <row r="20" spans="1:41" ht="12.75">
      <c r="A20" s="1"/>
      <c r="B20" s="157" t="s">
        <v>32</v>
      </c>
      <c r="C20" s="165" t="str">
        <f>Zapisnik!C14</f>
        <v>DV "Naša radost" </v>
      </c>
      <c r="D20" s="173" t="s">
        <v>21</v>
      </c>
      <c r="E20" s="94" t="s">
        <v>229</v>
      </c>
      <c r="F20" s="95" t="s">
        <v>259</v>
      </c>
      <c r="G20" s="177">
        <v>25.62</v>
      </c>
      <c r="H20" s="171">
        <f>RANK(G20,$G$6:$G$37,1)</f>
        <v>7</v>
      </c>
      <c r="I20" s="155">
        <f>17-H20</f>
        <v>10</v>
      </c>
      <c r="J20" s="25"/>
      <c r="K20" s="171">
        <f>IF(M18=M20,K18,AG20)</f>
        <v>8</v>
      </c>
      <c r="L20" s="171" t="str">
        <f ca="1">INDIRECT("d"&amp;(5+AH20))</f>
        <v>A</v>
      </c>
      <c r="M20" s="169">
        <f ca="1">INDIRECT("g"&amp;(5+AH20))</f>
        <v>25.8</v>
      </c>
      <c r="N20" s="1"/>
      <c r="AF20" s="5"/>
      <c r="AG20" s="166">
        <v>8</v>
      </c>
      <c r="AH20" s="166">
        <f ca="1">IF(COUNTIF($H$6:$H$37,AG20)=0,AH18+MATCH(AI20,INDIRECT("h"&amp;(6+AH18)&amp;":$h$37"),0),MATCH(AG20,$H$6:$H$37,0))</f>
        <v>1</v>
      </c>
      <c r="AI20" s="166">
        <f>AG20-AJ20</f>
        <v>8</v>
      </c>
      <c r="AJ20" s="166">
        <f>IF(COUNTIF($H$6:$H$37,AG20)=0,AJ18+1,)</f>
        <v>0</v>
      </c>
      <c r="AK20" s="5"/>
      <c r="AL20" s="166"/>
      <c r="AM20" s="23"/>
      <c r="AN20" s="24"/>
      <c r="AO20" s="16"/>
    </row>
    <row r="21" spans="1:41" ht="13.5" thickBot="1">
      <c r="A21" s="1"/>
      <c r="B21" s="158"/>
      <c r="C21" s="165"/>
      <c r="D21" s="174"/>
      <c r="E21" s="96" t="s">
        <v>230</v>
      </c>
      <c r="F21" s="97" t="s">
        <v>260</v>
      </c>
      <c r="G21" s="178"/>
      <c r="H21" s="172"/>
      <c r="I21" s="156"/>
      <c r="J21" s="25"/>
      <c r="K21" s="172"/>
      <c r="L21" s="172"/>
      <c r="M21" s="170"/>
      <c r="N21" s="1"/>
      <c r="AF21" s="5"/>
      <c r="AG21" s="167"/>
      <c r="AH21" s="167"/>
      <c r="AI21" s="166"/>
      <c r="AJ21" s="167"/>
      <c r="AK21" s="5"/>
      <c r="AL21" s="167"/>
      <c r="AM21" s="23"/>
      <c r="AN21" s="24"/>
      <c r="AO21" s="16"/>
    </row>
    <row r="22" spans="1:41" ht="12.75">
      <c r="A22" s="1"/>
      <c r="B22" s="157" t="s">
        <v>35</v>
      </c>
      <c r="C22" s="165" t="str">
        <f>Zapisnik!C15</f>
        <v>DV "Rožica"</v>
      </c>
      <c r="D22" s="173" t="s">
        <v>24</v>
      </c>
      <c r="E22" s="98" t="s">
        <v>231</v>
      </c>
      <c r="F22" s="99" t="s">
        <v>261</v>
      </c>
      <c r="G22" s="177">
        <v>26.03</v>
      </c>
      <c r="H22" s="171">
        <f>RANK(G22,$G$6:$G$37,1)</f>
        <v>10</v>
      </c>
      <c r="I22" s="155">
        <f>17-H22</f>
        <v>7</v>
      </c>
      <c r="J22" s="25"/>
      <c r="K22" s="171">
        <f>IF(M20=M22,K20,AG22)</f>
        <v>9</v>
      </c>
      <c r="L22" s="171" t="str">
        <f ca="1">INDIRECT("d"&amp;(5+AH22))</f>
        <v>J</v>
      </c>
      <c r="M22" s="169">
        <f ca="1">INDIRECT("g"&amp;(5+AH22))</f>
        <v>25.96</v>
      </c>
      <c r="N22" s="1"/>
      <c r="AF22" s="5"/>
      <c r="AG22" s="166">
        <v>9</v>
      </c>
      <c r="AH22" s="166">
        <f ca="1">IF(COUNTIF($H$6:$H$37,AG22)=0,AH20+MATCH(AI22,INDIRECT("h"&amp;(6+AH20)&amp;":$h$37"),0),MATCH(AG22,$H$6:$H$37,0))</f>
        <v>19</v>
      </c>
      <c r="AI22" s="166">
        <f>AG22-AJ22</f>
        <v>9</v>
      </c>
      <c r="AJ22" s="166">
        <f>IF(COUNTIF($H$6:$H$37,AG22)=0,AJ20+1,)</f>
        <v>0</v>
      </c>
      <c r="AK22" s="5"/>
      <c r="AL22" s="166"/>
      <c r="AM22" s="23"/>
      <c r="AN22" s="24"/>
      <c r="AO22" s="16"/>
    </row>
    <row r="23" spans="1:41" ht="13.5" thickBot="1">
      <c r="A23" s="1"/>
      <c r="B23" s="158"/>
      <c r="C23" s="165"/>
      <c r="D23" s="174"/>
      <c r="E23" s="100" t="s">
        <v>232</v>
      </c>
      <c r="F23" s="101" t="s">
        <v>262</v>
      </c>
      <c r="G23" s="178"/>
      <c r="H23" s="172"/>
      <c r="I23" s="156"/>
      <c r="J23" s="25"/>
      <c r="K23" s="172"/>
      <c r="L23" s="172"/>
      <c r="M23" s="170"/>
      <c r="N23" s="1"/>
      <c r="AF23" s="5"/>
      <c r="AG23" s="167"/>
      <c r="AH23" s="167"/>
      <c r="AI23" s="166"/>
      <c r="AJ23" s="167"/>
      <c r="AK23" s="5"/>
      <c r="AL23" s="167"/>
      <c r="AM23" s="23"/>
      <c r="AN23" s="24"/>
      <c r="AO23" s="16"/>
    </row>
    <row r="24" spans="1:41" ht="12.75">
      <c r="A24" s="1"/>
      <c r="B24" s="157" t="s">
        <v>38</v>
      </c>
      <c r="C24" s="165" t="str">
        <f>Zapisnik!C16</f>
        <v>DV "Zlatni dani"</v>
      </c>
      <c r="D24" s="173" t="s">
        <v>25</v>
      </c>
      <c r="E24" s="94" t="s">
        <v>233</v>
      </c>
      <c r="F24" s="95" t="s">
        <v>263</v>
      </c>
      <c r="G24" s="177">
        <v>25.96</v>
      </c>
      <c r="H24" s="171">
        <f>RANK(G24,$G$6:$G$37,1)</f>
        <v>9</v>
      </c>
      <c r="I24" s="155">
        <f>17-H24</f>
        <v>8</v>
      </c>
      <c r="J24" s="25"/>
      <c r="K24" s="171">
        <f>IF(M22=M24,K22,AG24)</f>
        <v>10</v>
      </c>
      <c r="L24" s="171" t="str">
        <f ca="1">INDIRECT("d"&amp;(5+AH24))</f>
        <v>I</v>
      </c>
      <c r="M24" s="169">
        <f ca="1">INDIRECT("g"&amp;(5+AH24))</f>
        <v>26.03</v>
      </c>
      <c r="N24" s="1"/>
      <c r="AF24" s="5"/>
      <c r="AG24" s="166">
        <v>10</v>
      </c>
      <c r="AH24" s="166">
        <f ca="1">IF(COUNTIF($H$6:$H$37,AG24)=0,AH22+MATCH(AI24,INDIRECT("h"&amp;(6+AH22)&amp;":$h$37"),0),MATCH(AG24,$H$6:$H$37,0))</f>
        <v>17</v>
      </c>
      <c r="AI24" s="166">
        <f>AG24-AJ24</f>
        <v>10</v>
      </c>
      <c r="AJ24" s="166">
        <f>IF(COUNTIF($H$6:$H$37,AG24)=0,AJ22+1,)</f>
        <v>0</v>
      </c>
      <c r="AK24" s="5"/>
      <c r="AL24" s="166"/>
      <c r="AM24" s="23"/>
      <c r="AN24" s="24"/>
      <c r="AO24" s="16"/>
    </row>
    <row r="25" spans="1:41" ht="13.5" thickBot="1">
      <c r="A25" s="1"/>
      <c r="B25" s="158"/>
      <c r="C25" s="165"/>
      <c r="D25" s="174"/>
      <c r="E25" s="96" t="s">
        <v>234</v>
      </c>
      <c r="F25" s="97" t="s">
        <v>264</v>
      </c>
      <c r="G25" s="178"/>
      <c r="H25" s="172"/>
      <c r="I25" s="156"/>
      <c r="J25" s="25"/>
      <c r="K25" s="172"/>
      <c r="L25" s="172"/>
      <c r="M25" s="170"/>
      <c r="N25" s="1"/>
      <c r="AF25" s="5"/>
      <c r="AG25" s="167"/>
      <c r="AH25" s="167"/>
      <c r="AI25" s="166"/>
      <c r="AJ25" s="167"/>
      <c r="AK25" s="5"/>
      <c r="AL25" s="167"/>
      <c r="AM25" s="23"/>
      <c r="AN25" s="24"/>
      <c r="AO25" s="16"/>
    </row>
    <row r="26" spans="1:41" ht="12.75" customHeight="1">
      <c r="A26" s="1"/>
      <c r="B26" s="157" t="s">
        <v>42</v>
      </c>
      <c r="C26" s="165" t="str">
        <f>Zapisnik!C17</f>
        <v>DV "Zvirek"</v>
      </c>
      <c r="D26" s="173" t="s">
        <v>27</v>
      </c>
      <c r="E26" s="98" t="s">
        <v>235</v>
      </c>
      <c r="F26" s="99" t="s">
        <v>265</v>
      </c>
      <c r="G26" s="177">
        <v>6</v>
      </c>
      <c r="H26" s="171">
        <f>RANK(G26,$G$6:$G$37,1)</f>
        <v>6</v>
      </c>
      <c r="I26" s="155">
        <f>17-H26</f>
        <v>11</v>
      </c>
      <c r="J26" s="25"/>
      <c r="K26" s="171">
        <f>IF(M24=M26,K24,AG26)</f>
        <v>11</v>
      </c>
      <c r="L26" s="171" t="str">
        <f ca="1">INDIRECT("d"&amp;(5+AH26))</f>
        <v>O</v>
      </c>
      <c r="M26" s="169">
        <f ca="1">INDIRECT("g"&amp;(5+AH26))</f>
        <v>26.11</v>
      </c>
      <c r="N26" s="1"/>
      <c r="AF26" s="5"/>
      <c r="AG26" s="166">
        <v>11</v>
      </c>
      <c r="AH26" s="166">
        <f ca="1">IF(COUNTIF($H$6:$H$37,AG26)=0,AH24+MATCH(AI26,INDIRECT("h"&amp;(6+AH24)&amp;":$h$37"),0),MATCH(AG26,$H$6:$H$37,0))</f>
        <v>27</v>
      </c>
      <c r="AI26" s="166">
        <f>AG26-AJ26</f>
        <v>11</v>
      </c>
      <c r="AJ26" s="166">
        <f>IF(COUNTIF($H$6:$H$37,AG26)=0,AJ24+1,)</f>
        <v>0</v>
      </c>
      <c r="AK26" s="5"/>
      <c r="AL26" s="166"/>
      <c r="AM26" s="27"/>
      <c r="AN26" s="24"/>
      <c r="AO26" s="16"/>
    </row>
    <row r="27" spans="1:41" ht="13.5" thickBot="1">
      <c r="A27" s="1"/>
      <c r="B27" s="158"/>
      <c r="C27" s="165"/>
      <c r="D27" s="174"/>
      <c r="E27" s="100" t="s">
        <v>236</v>
      </c>
      <c r="F27" s="101" t="s">
        <v>266</v>
      </c>
      <c r="G27" s="178"/>
      <c r="H27" s="172"/>
      <c r="I27" s="156"/>
      <c r="J27" s="25"/>
      <c r="K27" s="172"/>
      <c r="L27" s="172"/>
      <c r="M27" s="170"/>
      <c r="N27" s="1"/>
      <c r="AF27" s="5"/>
      <c r="AG27" s="167"/>
      <c r="AH27" s="167"/>
      <c r="AI27" s="166"/>
      <c r="AJ27" s="167"/>
      <c r="AK27" s="5"/>
      <c r="AL27" s="167"/>
      <c r="AM27" s="23"/>
      <c r="AN27" s="24"/>
      <c r="AO27" s="16"/>
    </row>
    <row r="28" spans="1:41" ht="12.75">
      <c r="A28" s="1"/>
      <c r="B28" s="157" t="s">
        <v>45</v>
      </c>
      <c r="C28" s="165" t="str">
        <f>Zapisnik!C18</f>
        <v>DV "Balončica"</v>
      </c>
      <c r="D28" s="173" t="s">
        <v>30</v>
      </c>
      <c r="E28" s="94" t="s">
        <v>237</v>
      </c>
      <c r="F28" s="95" t="s">
        <v>267</v>
      </c>
      <c r="G28" s="177">
        <v>4</v>
      </c>
      <c r="H28" s="171">
        <f>RANK(G28,$G$6:$G$37,1)</f>
        <v>4</v>
      </c>
      <c r="I28" s="155">
        <f>17-H28</f>
        <v>13</v>
      </c>
      <c r="J28" s="25"/>
      <c r="K28" s="171">
        <f>IF(M26=M28,K26,AG28)</f>
        <v>12</v>
      </c>
      <c r="L28" s="171" t="str">
        <f ca="1">INDIRECT("d"&amp;(5+AH28))</f>
        <v>P</v>
      </c>
      <c r="M28" s="169">
        <f ca="1">INDIRECT("g"&amp;(5+AH28))</f>
        <v>26.28</v>
      </c>
      <c r="N28" s="1"/>
      <c r="AF28" s="5"/>
      <c r="AG28" s="166">
        <v>12</v>
      </c>
      <c r="AH28" s="166">
        <f ca="1">IF(COUNTIF($H$6:$H$37,AG28)=0,AH26+MATCH(AI28,INDIRECT("h"&amp;(6+AH26)&amp;":$h$37"),0),MATCH(AG28,$H$6:$H$37,0))</f>
        <v>29</v>
      </c>
      <c r="AI28" s="166">
        <f>AG28-AJ28</f>
        <v>12</v>
      </c>
      <c r="AJ28" s="166">
        <f>IF(COUNTIF($H$6:$H$37,AG28)=0,AJ26+1,)</f>
        <v>0</v>
      </c>
      <c r="AK28" s="5"/>
      <c r="AL28" s="166"/>
      <c r="AM28" s="23"/>
      <c r="AN28" s="24"/>
      <c r="AO28" s="16"/>
    </row>
    <row r="29" spans="1:41" ht="13.5" thickBot="1">
      <c r="A29" s="1"/>
      <c r="B29" s="158"/>
      <c r="C29" s="165"/>
      <c r="D29" s="174"/>
      <c r="E29" s="96" t="s">
        <v>238</v>
      </c>
      <c r="F29" s="97" t="s">
        <v>268</v>
      </c>
      <c r="G29" s="178"/>
      <c r="H29" s="172"/>
      <c r="I29" s="156"/>
      <c r="J29" s="25"/>
      <c r="K29" s="172"/>
      <c r="L29" s="172"/>
      <c r="M29" s="170"/>
      <c r="N29" s="1"/>
      <c r="AF29" s="5"/>
      <c r="AG29" s="167"/>
      <c r="AH29" s="167"/>
      <c r="AI29" s="166"/>
      <c r="AJ29" s="167"/>
      <c r="AK29" s="5"/>
      <c r="AL29" s="167"/>
      <c r="AM29" s="23"/>
      <c r="AN29" s="24"/>
      <c r="AO29" s="16"/>
    </row>
    <row r="30" spans="1:41" ht="12.75">
      <c r="A30" s="1"/>
      <c r="B30" s="157" t="s">
        <v>77</v>
      </c>
      <c r="C30" s="165" t="str">
        <f>Zapisnik!C19</f>
        <v>Mravci</v>
      </c>
      <c r="D30" s="173" t="s">
        <v>31</v>
      </c>
      <c r="E30" s="94" t="s">
        <v>109</v>
      </c>
      <c r="F30" s="95" t="s">
        <v>109</v>
      </c>
      <c r="G30" s="180">
        <v>100</v>
      </c>
      <c r="H30" s="171">
        <f>RANK(G30,$G$6:$G$37,1)</f>
        <v>16</v>
      </c>
      <c r="I30" s="155">
        <v>0</v>
      </c>
      <c r="J30" s="25"/>
      <c r="K30" s="171">
        <f>IF(M28=M30,K28,AG30)</f>
        <v>13</v>
      </c>
      <c r="L30" s="171" t="str">
        <f ca="1">INDIRECT("d"&amp;(5+AH30))</f>
        <v>C</v>
      </c>
      <c r="M30" s="169">
        <f ca="1">INDIRECT("g"&amp;(5+AH30))</f>
        <v>26.43</v>
      </c>
      <c r="N30" s="1"/>
      <c r="AF30" s="5"/>
      <c r="AG30" s="166">
        <v>13</v>
      </c>
      <c r="AH30" s="166">
        <f ca="1">IF(COUNTIF($H$6:$H$37,AG30)=0,AH28+MATCH(AI30,INDIRECT("h"&amp;(6+AH28)&amp;":$h$37"),0),MATCH(AG30,$H$6:$H$37,0))</f>
        <v>5</v>
      </c>
      <c r="AI30" s="166">
        <f>AG30-AJ30</f>
        <v>13</v>
      </c>
      <c r="AJ30" s="166">
        <f>IF(COUNTIF($H$6:$H$37,AG30)=0,AJ28+1,)</f>
        <v>0</v>
      </c>
      <c r="AK30" s="5"/>
      <c r="AL30" s="166"/>
      <c r="AM30" s="23"/>
      <c r="AN30" s="24"/>
      <c r="AO30" s="16"/>
    </row>
    <row r="31" spans="1:41" ht="13.5" thickBot="1">
      <c r="A31" s="1"/>
      <c r="B31" s="158"/>
      <c r="C31" s="165"/>
      <c r="D31" s="174"/>
      <c r="E31" s="96" t="s">
        <v>109</v>
      </c>
      <c r="F31" s="97" t="s">
        <v>109</v>
      </c>
      <c r="G31" s="181"/>
      <c r="H31" s="172"/>
      <c r="I31" s="156"/>
      <c r="J31" s="25"/>
      <c r="K31" s="172"/>
      <c r="L31" s="172"/>
      <c r="M31" s="170"/>
      <c r="N31" s="1"/>
      <c r="AF31" s="5"/>
      <c r="AG31" s="167"/>
      <c r="AH31" s="167"/>
      <c r="AI31" s="166"/>
      <c r="AJ31" s="167"/>
      <c r="AK31" s="5"/>
      <c r="AL31" s="167"/>
      <c r="AM31" s="23"/>
      <c r="AN31" s="24"/>
      <c r="AO31" s="16"/>
    </row>
    <row r="32" spans="1:41" ht="13.5" thickBot="1">
      <c r="A32" s="1"/>
      <c r="B32" s="157" t="s">
        <v>81</v>
      </c>
      <c r="C32" s="165" t="str">
        <f>Zapisnik!C20</f>
        <v>DV "Kesten"</v>
      </c>
      <c r="D32" s="173" t="s">
        <v>33</v>
      </c>
      <c r="E32" s="94" t="s">
        <v>239</v>
      </c>
      <c r="F32" s="134" t="s">
        <v>269</v>
      </c>
      <c r="G32" s="177">
        <v>26.11</v>
      </c>
      <c r="H32" s="171">
        <f>RANK(G32,$G$6:$G$37,1)</f>
        <v>11</v>
      </c>
      <c r="I32" s="155">
        <f>17-H32</f>
        <v>6</v>
      </c>
      <c r="J32" s="25"/>
      <c r="K32" s="171">
        <f>IF(M30=M32,K30,AG32)</f>
        <v>14</v>
      </c>
      <c r="L32" s="171" t="str">
        <f ca="1">INDIRECT("d"&amp;(5+AH32))</f>
        <v>R</v>
      </c>
      <c r="M32" s="169">
        <f ca="1">INDIRECT("g"&amp;(5+AH32))</f>
        <v>26.92</v>
      </c>
      <c r="N32" s="1"/>
      <c r="AF32" s="5"/>
      <c r="AG32" s="166">
        <v>14</v>
      </c>
      <c r="AH32" s="166">
        <f ca="1">IF(COUNTIF($H$6:$H$37,AG32)=0,AH30+MATCH(AI32,INDIRECT("h"&amp;(6+AH30)&amp;":$h$37"),0),MATCH(AG32,$H$6:$H$37,0))</f>
        <v>31</v>
      </c>
      <c r="AI32" s="166">
        <f>AG32-AJ32</f>
        <v>14</v>
      </c>
      <c r="AJ32" s="166">
        <f>IF(COUNTIF($H$6:$H$37,AG32)=0,AJ30+1,)</f>
        <v>0</v>
      </c>
      <c r="AK32" s="5"/>
      <c r="AL32" s="166"/>
      <c r="AM32" s="23"/>
      <c r="AN32" s="24"/>
      <c r="AO32" s="16"/>
    </row>
    <row r="33" spans="1:41" ht="13.5" thickBot="1">
      <c r="A33" s="1"/>
      <c r="B33" s="158"/>
      <c r="C33" s="165"/>
      <c r="D33" s="174"/>
      <c r="E33" s="96" t="s">
        <v>240</v>
      </c>
      <c r="F33" s="135" t="s">
        <v>397</v>
      </c>
      <c r="G33" s="178"/>
      <c r="H33" s="172"/>
      <c r="I33" s="156"/>
      <c r="J33" s="25"/>
      <c r="K33" s="172"/>
      <c r="L33" s="172"/>
      <c r="M33" s="170"/>
      <c r="N33" s="1"/>
      <c r="AF33" s="5"/>
      <c r="AG33" s="167"/>
      <c r="AH33" s="167"/>
      <c r="AI33" s="166"/>
      <c r="AJ33" s="167"/>
      <c r="AK33" s="5"/>
      <c r="AL33" s="167"/>
      <c r="AM33" s="23"/>
      <c r="AN33" s="24"/>
      <c r="AO33" s="16"/>
    </row>
    <row r="34" spans="1:41" ht="12.75">
      <c r="A34" s="1"/>
      <c r="B34" s="157" t="s">
        <v>82</v>
      </c>
      <c r="C34" s="165" t="str">
        <f>Zapisnik!C21</f>
        <v>DV "Zipkica" 2</v>
      </c>
      <c r="D34" s="173" t="s">
        <v>34</v>
      </c>
      <c r="E34" s="94" t="s">
        <v>241</v>
      </c>
      <c r="F34" s="95" t="s">
        <v>270</v>
      </c>
      <c r="G34" s="177">
        <v>26.28</v>
      </c>
      <c r="H34" s="171">
        <f>RANK(G34,$G$6:$G$37,1)</f>
        <v>12</v>
      </c>
      <c r="I34" s="155">
        <f>17-H34</f>
        <v>5</v>
      </c>
      <c r="J34" s="25"/>
      <c r="K34" s="171">
        <f>IF(M32=M34,K32,AG34)</f>
        <v>15</v>
      </c>
      <c r="L34" s="171" t="str">
        <f ca="1">INDIRECT("d"&amp;(5+AH34))</f>
        <v>B</v>
      </c>
      <c r="M34" s="169">
        <f ca="1">INDIRECT("g"&amp;(5+AH34))</f>
        <v>29.34</v>
      </c>
      <c r="N34" s="1"/>
      <c r="AF34" s="5"/>
      <c r="AG34" s="166">
        <v>15</v>
      </c>
      <c r="AH34" s="166">
        <f ca="1">IF(COUNTIF($H$6:$H$37,AG34)=0,AH32+MATCH(AI34,INDIRECT("h"&amp;(6+AH32)&amp;":$h$37"),0),MATCH(AG34,$H$6:$H$37,0))</f>
        <v>3</v>
      </c>
      <c r="AI34" s="166">
        <f>AG34-AJ34</f>
        <v>15</v>
      </c>
      <c r="AJ34" s="166">
        <f>IF(COUNTIF($H$6:$H$37,AG34)=0,AJ32+1,)</f>
        <v>0</v>
      </c>
      <c r="AK34" s="5"/>
      <c r="AL34" s="166"/>
      <c r="AM34" s="23"/>
      <c r="AN34" s="24"/>
      <c r="AO34" s="16"/>
    </row>
    <row r="35" spans="1:41" ht="13.5" thickBot="1">
      <c r="A35" s="1"/>
      <c r="B35" s="158"/>
      <c r="C35" s="165"/>
      <c r="D35" s="174"/>
      <c r="E35" s="96" t="s">
        <v>242</v>
      </c>
      <c r="F35" s="97" t="s">
        <v>271</v>
      </c>
      <c r="G35" s="182"/>
      <c r="H35" s="172"/>
      <c r="I35" s="156"/>
      <c r="J35" s="25"/>
      <c r="K35" s="172"/>
      <c r="L35" s="172"/>
      <c r="M35" s="170"/>
      <c r="N35" s="1"/>
      <c r="AF35" s="5"/>
      <c r="AG35" s="167"/>
      <c r="AH35" s="167"/>
      <c r="AI35" s="166"/>
      <c r="AJ35" s="167"/>
      <c r="AK35" s="5"/>
      <c r="AL35" s="167"/>
      <c r="AM35" s="23"/>
      <c r="AN35" s="24"/>
      <c r="AO35" s="16"/>
    </row>
    <row r="36" spans="1:41" ht="12.75">
      <c r="A36" s="1"/>
      <c r="B36" s="157" t="s">
        <v>95</v>
      </c>
      <c r="C36" s="165" t="str">
        <f>Zapisnik!C22</f>
        <v>DVJ "Zipkica"</v>
      </c>
      <c r="D36" s="173" t="s">
        <v>36</v>
      </c>
      <c r="E36" s="94" t="s">
        <v>243</v>
      </c>
      <c r="F36" s="95" t="s">
        <v>272</v>
      </c>
      <c r="G36" s="177">
        <v>26.92</v>
      </c>
      <c r="H36" s="171">
        <f>RANK(G36,$G$6:$G$37,1)</f>
        <v>14</v>
      </c>
      <c r="I36" s="155">
        <f>17-H36</f>
        <v>3</v>
      </c>
      <c r="J36" s="25"/>
      <c r="K36" s="171">
        <f>IF(M34=M36,K34,AG36)</f>
        <v>16</v>
      </c>
      <c r="L36" s="171" t="str">
        <f ca="1">INDIRECT("d"&amp;(5+AH36))</f>
        <v>N</v>
      </c>
      <c r="M36" s="185">
        <f ca="1">INDIRECT("g"&amp;(5+AH36))</f>
        <v>100</v>
      </c>
      <c r="N36" s="1"/>
      <c r="AF36" s="5"/>
      <c r="AG36" s="166">
        <v>16</v>
      </c>
      <c r="AH36" s="166">
        <f ca="1">IF(COUNTIF($H$6:$H$37,AG36)=0,AH34+MATCH(AI36,INDIRECT("h"&amp;(6+AH34)&amp;":$h$37"),0),MATCH(AG36,$H$6:$H$37,0))</f>
        <v>25</v>
      </c>
      <c r="AI36" s="166">
        <f>AG36-AJ36</f>
        <v>16</v>
      </c>
      <c r="AJ36" s="166">
        <f>IF(COUNTIF($H$6:$H$37,AG36)=0,AJ34+1,)</f>
        <v>0</v>
      </c>
      <c r="AK36" s="5"/>
      <c r="AL36" s="166"/>
      <c r="AM36" s="23"/>
      <c r="AN36" s="24"/>
      <c r="AO36" s="16"/>
    </row>
    <row r="37" spans="1:41" ht="13.5" thickBot="1">
      <c r="A37" s="1"/>
      <c r="B37" s="158"/>
      <c r="C37" s="165"/>
      <c r="D37" s="174"/>
      <c r="E37" s="96" t="s">
        <v>244</v>
      </c>
      <c r="F37" s="97" t="s">
        <v>273</v>
      </c>
      <c r="G37" s="182"/>
      <c r="H37" s="172"/>
      <c r="I37" s="156"/>
      <c r="J37" s="25"/>
      <c r="K37" s="172"/>
      <c r="L37" s="172"/>
      <c r="M37" s="186"/>
      <c r="N37" s="1"/>
      <c r="AF37" s="5"/>
      <c r="AG37" s="167"/>
      <c r="AH37" s="167"/>
      <c r="AI37" s="166"/>
      <c r="AJ37" s="167"/>
      <c r="AK37" s="5"/>
      <c r="AL37" s="167"/>
      <c r="AM37" s="23"/>
      <c r="AN37" s="24"/>
      <c r="AO37" s="16"/>
    </row>
    <row r="38" spans="1:14" ht="12.75">
      <c r="A38" s="1"/>
      <c r="B38" s="1"/>
      <c r="C38" s="1"/>
      <c r="D38" s="1"/>
      <c r="E38" s="1"/>
      <c r="F38" s="1"/>
      <c r="G38" s="1"/>
      <c r="H38" s="2"/>
      <c r="I38" s="1"/>
      <c r="J38" s="1"/>
      <c r="K38" s="1"/>
      <c r="L38" s="1"/>
      <c r="M38" s="1"/>
      <c r="N38" s="1"/>
    </row>
  </sheetData>
  <sheetProtection/>
  <mergeCells count="230">
    <mergeCell ref="B36:B37"/>
    <mergeCell ref="C36:C37"/>
    <mergeCell ref="D36:D37"/>
    <mergeCell ref="G36:G37"/>
    <mergeCell ref="AJ36:AJ37"/>
    <mergeCell ref="AL36:AL37"/>
    <mergeCell ref="M36:M37"/>
    <mergeCell ref="AG36:AG37"/>
    <mergeCell ref="AH36:AH37"/>
    <mergeCell ref="AI36:AI37"/>
    <mergeCell ref="N6:N7"/>
    <mergeCell ref="N8:N9"/>
    <mergeCell ref="N10:N11"/>
    <mergeCell ref="N12:N13"/>
    <mergeCell ref="H36:H37"/>
    <mergeCell ref="I36:I37"/>
    <mergeCell ref="K36:K37"/>
    <mergeCell ref="L36:L37"/>
    <mergeCell ref="M12:M13"/>
    <mergeCell ref="K28:K29"/>
    <mergeCell ref="AH8:AH9"/>
    <mergeCell ref="AH10:AH11"/>
    <mergeCell ref="AH12:AH13"/>
    <mergeCell ref="AH14:AH15"/>
    <mergeCell ref="N14:N15"/>
    <mergeCell ref="N16:N17"/>
    <mergeCell ref="AH20:AH21"/>
    <mergeCell ref="AG14:AG15"/>
    <mergeCell ref="AG16:AG17"/>
    <mergeCell ref="H18:H19"/>
    <mergeCell ref="B16:B17"/>
    <mergeCell ref="C16:C17"/>
    <mergeCell ref="I16:I17"/>
    <mergeCell ref="C20:C21"/>
    <mergeCell ref="M20:M21"/>
    <mergeCell ref="B18:B19"/>
    <mergeCell ref="B26:B27"/>
    <mergeCell ref="C26:C27"/>
    <mergeCell ref="AG20:AG21"/>
    <mergeCell ref="AG22:AG23"/>
    <mergeCell ref="AG24:AG25"/>
    <mergeCell ref="AG26:AG27"/>
    <mergeCell ref="M26:M27"/>
    <mergeCell ref="B24:B25"/>
    <mergeCell ref="C24:C25"/>
    <mergeCell ref="I20:I21"/>
    <mergeCell ref="AG28:AG29"/>
    <mergeCell ref="M18:M19"/>
    <mergeCell ref="M6:M7"/>
    <mergeCell ref="M8:M9"/>
    <mergeCell ref="AG6:AG7"/>
    <mergeCell ref="AG8:AG9"/>
    <mergeCell ref="AG10:AG11"/>
    <mergeCell ref="AG12:AG13"/>
    <mergeCell ref="M10:M11"/>
    <mergeCell ref="M28:M29"/>
    <mergeCell ref="B28:B29"/>
    <mergeCell ref="C28:C29"/>
    <mergeCell ref="M22:M23"/>
    <mergeCell ref="B22:B23"/>
    <mergeCell ref="C22:C23"/>
    <mergeCell ref="M24:M25"/>
    <mergeCell ref="L28:L29"/>
    <mergeCell ref="K26:K27"/>
    <mergeCell ref="K22:K23"/>
    <mergeCell ref="D24:D25"/>
    <mergeCell ref="C18:C19"/>
    <mergeCell ref="I18:I19"/>
    <mergeCell ref="D18:D19"/>
    <mergeCell ref="D20:D21"/>
    <mergeCell ref="G18:G19"/>
    <mergeCell ref="G20:G21"/>
    <mergeCell ref="B20:B21"/>
    <mergeCell ref="H20:H21"/>
    <mergeCell ref="B10:B11"/>
    <mergeCell ref="C10:C11"/>
    <mergeCell ref="D10:D11"/>
    <mergeCell ref="D14:D15"/>
    <mergeCell ref="D16:D17"/>
    <mergeCell ref="G16:G17"/>
    <mergeCell ref="B12:B13"/>
    <mergeCell ref="C12:C13"/>
    <mergeCell ref="B14:B15"/>
    <mergeCell ref="C14:C15"/>
    <mergeCell ref="D12:D13"/>
    <mergeCell ref="H14:H15"/>
    <mergeCell ref="H16:H17"/>
    <mergeCell ref="L26:L27"/>
    <mergeCell ref="L18:L19"/>
    <mergeCell ref="L20:L21"/>
    <mergeCell ref="K18:K19"/>
    <mergeCell ref="K20:K21"/>
    <mergeCell ref="D22:D23"/>
    <mergeCell ref="H12:H13"/>
    <mergeCell ref="L10:L11"/>
    <mergeCell ref="L12:L13"/>
    <mergeCell ref="K10:K11"/>
    <mergeCell ref="K12:K13"/>
    <mergeCell ref="G14:G15"/>
    <mergeCell ref="H10:H11"/>
    <mergeCell ref="I14:I15"/>
    <mergeCell ref="H22:H23"/>
    <mergeCell ref="B6:B7"/>
    <mergeCell ref="C6:C7"/>
    <mergeCell ref="L6:L7"/>
    <mergeCell ref="L8:L9"/>
    <mergeCell ref="K6:K7"/>
    <mergeCell ref="K8:K9"/>
    <mergeCell ref="B8:B9"/>
    <mergeCell ref="C8:C9"/>
    <mergeCell ref="H6:H7"/>
    <mergeCell ref="H8:H9"/>
    <mergeCell ref="C3:H3"/>
    <mergeCell ref="I22:I23"/>
    <mergeCell ref="I24:I25"/>
    <mergeCell ref="I26:I27"/>
    <mergeCell ref="I6:I7"/>
    <mergeCell ref="I8:I9"/>
    <mergeCell ref="I10:I11"/>
    <mergeCell ref="I12:I13"/>
    <mergeCell ref="D6:D7"/>
    <mergeCell ref="D8:D9"/>
    <mergeCell ref="D26:D27"/>
    <mergeCell ref="D28:D29"/>
    <mergeCell ref="G6:G7"/>
    <mergeCell ref="G8:G9"/>
    <mergeCell ref="G10:G11"/>
    <mergeCell ref="G12:G13"/>
    <mergeCell ref="G22:G23"/>
    <mergeCell ref="G24:G25"/>
    <mergeCell ref="G26:G27"/>
    <mergeCell ref="G28:G29"/>
    <mergeCell ref="AH26:AH27"/>
    <mergeCell ref="M14:M15"/>
    <mergeCell ref="M16:M17"/>
    <mergeCell ref="AG18:AG19"/>
    <mergeCell ref="K24:K25"/>
    <mergeCell ref="K16:K17"/>
    <mergeCell ref="L14:L15"/>
    <mergeCell ref="L16:L17"/>
    <mergeCell ref="K14:K15"/>
    <mergeCell ref="AH18:AH19"/>
    <mergeCell ref="H24:H25"/>
    <mergeCell ref="H26:H27"/>
    <mergeCell ref="H28:H29"/>
    <mergeCell ref="I28:I29"/>
    <mergeCell ref="L22:L23"/>
    <mergeCell ref="L24:L25"/>
    <mergeCell ref="AI12:AI13"/>
    <mergeCell ref="AH22:AH23"/>
    <mergeCell ref="AH24:AH25"/>
    <mergeCell ref="AI26:AI27"/>
    <mergeCell ref="AI28:AI29"/>
    <mergeCell ref="AI22:AI23"/>
    <mergeCell ref="AI14:AI15"/>
    <mergeCell ref="AI24:AI25"/>
    <mergeCell ref="AH28:AH29"/>
    <mergeCell ref="AH16:AH17"/>
    <mergeCell ref="AL20:AL21"/>
    <mergeCell ref="AJ16:AJ17"/>
    <mergeCell ref="AJ18:AJ19"/>
    <mergeCell ref="AJ20:AJ21"/>
    <mergeCell ref="AI6:AI7"/>
    <mergeCell ref="AI16:AI17"/>
    <mergeCell ref="AI18:AI19"/>
    <mergeCell ref="AI20:AI21"/>
    <mergeCell ref="AI8:AI9"/>
    <mergeCell ref="AI10:AI11"/>
    <mergeCell ref="AL26:AL27"/>
    <mergeCell ref="AL28:AL29"/>
    <mergeCell ref="AJ24:AJ25"/>
    <mergeCell ref="AJ26:AJ27"/>
    <mergeCell ref="AJ28:AJ29"/>
    <mergeCell ref="AL6:AL7"/>
    <mergeCell ref="AJ22:AJ23"/>
    <mergeCell ref="AJ8:AJ9"/>
    <mergeCell ref="AJ10:AJ11"/>
    <mergeCell ref="AJ12:AJ13"/>
    <mergeCell ref="AH6:AH7"/>
    <mergeCell ref="AL22:AL23"/>
    <mergeCell ref="AL24:AL25"/>
    <mergeCell ref="AL8:AL9"/>
    <mergeCell ref="AL10:AL11"/>
    <mergeCell ref="AL12:AL13"/>
    <mergeCell ref="AL14:AL15"/>
    <mergeCell ref="AL16:AL17"/>
    <mergeCell ref="AL18:AL19"/>
    <mergeCell ref="AJ14:AJ15"/>
    <mergeCell ref="B30:B31"/>
    <mergeCell ref="C30:C31"/>
    <mergeCell ref="D30:D31"/>
    <mergeCell ref="G30:G31"/>
    <mergeCell ref="H30:H31"/>
    <mergeCell ref="I30:I31"/>
    <mergeCell ref="K30:K31"/>
    <mergeCell ref="L30:L31"/>
    <mergeCell ref="M30:M31"/>
    <mergeCell ref="AG30:AG31"/>
    <mergeCell ref="AH30:AH31"/>
    <mergeCell ref="AI30:AI31"/>
    <mergeCell ref="AJ30:AJ31"/>
    <mergeCell ref="AL30:AL31"/>
    <mergeCell ref="B32:B33"/>
    <mergeCell ref="C32:C33"/>
    <mergeCell ref="D32:D33"/>
    <mergeCell ref="G32:G33"/>
    <mergeCell ref="H32:H33"/>
    <mergeCell ref="I32:I33"/>
    <mergeCell ref="K32:K33"/>
    <mergeCell ref="L32:L33"/>
    <mergeCell ref="M32:M33"/>
    <mergeCell ref="AG32:AG33"/>
    <mergeCell ref="AH32:AH33"/>
    <mergeCell ref="AI32:AI33"/>
    <mergeCell ref="AJ32:AJ33"/>
    <mergeCell ref="AL32:AL33"/>
    <mergeCell ref="B34:B35"/>
    <mergeCell ref="C34:C35"/>
    <mergeCell ref="D34:D35"/>
    <mergeCell ref="G34:G35"/>
    <mergeCell ref="H34:H35"/>
    <mergeCell ref="I34:I35"/>
    <mergeCell ref="K34:K35"/>
    <mergeCell ref="L34:L35"/>
    <mergeCell ref="AJ34:AJ35"/>
    <mergeCell ref="AL34:AL35"/>
    <mergeCell ref="M34:M35"/>
    <mergeCell ref="AG34:AG35"/>
    <mergeCell ref="AH34:AH35"/>
    <mergeCell ref="AI34:AI35"/>
  </mergeCells>
  <printOptions/>
  <pageMargins left="0.3937007874015748" right="0" top="0.7874015748031497" bottom="0.3937007874015748" header="0.3937007874015748" footer="0.5118110236220472"/>
  <pageSetup fitToHeight="111" horizontalDpi="600" verticalDpi="600" orientation="landscape" paperSize="9" scale="94" r:id="rId1"/>
  <headerFooter alignWithMargins="0">
    <oddHeader>&amp;LZabok&amp;C14. OLIMPIJADA DJEČJIH VRTIĆA&amp;R09.05.2015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38"/>
  <sheetViews>
    <sheetView view="pageBreakPreview" zoomScale="115" zoomScaleNormal="115" zoomScaleSheetLayoutView="115" zoomScalePageLayoutView="0" workbookViewId="0" topLeftCell="A2">
      <selection activeCell="F38" sqref="F38"/>
    </sheetView>
  </sheetViews>
  <sheetFormatPr defaultColWidth="9.140625" defaultRowHeight="12.75"/>
  <cols>
    <col min="1" max="1" width="3.57421875" style="4" customWidth="1"/>
    <col min="2" max="2" width="3.8515625" style="4" customWidth="1"/>
    <col min="3" max="3" width="22.28125" style="4" customWidth="1"/>
    <col min="4" max="4" width="3.28125" style="4" bestFit="1" customWidth="1"/>
    <col min="5" max="5" width="21.421875" style="4" customWidth="1"/>
    <col min="6" max="6" width="8.7109375" style="4" customWidth="1"/>
    <col min="7" max="7" width="6.57421875" style="28" customWidth="1"/>
    <col min="8" max="8" width="8.00390625" style="4" customWidth="1"/>
    <col min="9" max="9" width="7.00390625" style="4" customWidth="1"/>
    <col min="10" max="10" width="7.28125" style="4" customWidth="1"/>
    <col min="11" max="12" width="5.00390625" style="4" customWidth="1"/>
    <col min="13" max="13" width="22.57421875" style="4" customWidth="1"/>
    <col min="14" max="14" width="4.140625" style="4" customWidth="1"/>
    <col min="15" max="15" width="8.28125" style="4" customWidth="1"/>
    <col min="16" max="16" width="5.00390625" style="4" customWidth="1"/>
    <col min="17" max="33" width="9.140625" style="3" customWidth="1"/>
    <col min="34" max="34" width="9.140625" style="4" customWidth="1"/>
    <col min="35" max="35" width="9.140625" style="28" customWidth="1"/>
    <col min="36" max="16384" width="9.140625" style="4" customWidth="1"/>
  </cols>
  <sheetData>
    <row r="1" ht="12.75" customHeight="1" hidden="1"/>
    <row r="2" spans="1:16" ht="13.5" thickBot="1">
      <c r="A2" s="1"/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</row>
    <row r="3" spans="1:39" ht="21" thickBot="1" thickTop="1">
      <c r="A3" s="1"/>
      <c r="B3" s="1"/>
      <c r="C3" s="162" t="s">
        <v>51</v>
      </c>
      <c r="D3" s="187"/>
      <c r="E3" s="187"/>
      <c r="F3" s="187"/>
      <c r="G3" s="187"/>
      <c r="H3" s="187"/>
      <c r="I3" s="188"/>
      <c r="J3" s="1"/>
      <c r="K3" s="1"/>
      <c r="L3" s="1"/>
      <c r="M3" s="1"/>
      <c r="N3" s="1"/>
      <c r="O3" s="1"/>
      <c r="P3" s="1"/>
      <c r="AI3" s="14"/>
      <c r="AJ3" s="5"/>
      <c r="AK3" s="5"/>
      <c r="AL3" s="5"/>
      <c r="AM3" s="5"/>
    </row>
    <row r="4" spans="1:39" ht="13.5" thickTop="1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AI4" s="14"/>
      <c r="AJ4" s="5"/>
      <c r="AK4" s="5"/>
      <c r="AL4" s="5"/>
      <c r="AM4" s="5"/>
    </row>
    <row r="5" spans="1:46" ht="62.25" customHeight="1">
      <c r="A5" s="1"/>
      <c r="B5" s="6"/>
      <c r="C5" s="7" t="s">
        <v>1</v>
      </c>
      <c r="D5" s="6"/>
      <c r="E5" s="30" t="s">
        <v>91</v>
      </c>
      <c r="F5" s="8" t="s">
        <v>3</v>
      </c>
      <c r="G5" s="9" t="s">
        <v>4</v>
      </c>
      <c r="H5" s="10" t="s">
        <v>5</v>
      </c>
      <c r="I5" s="9" t="s">
        <v>4</v>
      </c>
      <c r="J5" s="11" t="s">
        <v>6</v>
      </c>
      <c r="K5" s="12"/>
      <c r="L5" s="9" t="s">
        <v>4</v>
      </c>
      <c r="M5" s="13" t="s">
        <v>2</v>
      </c>
      <c r="N5" s="13"/>
      <c r="O5" s="76" t="s">
        <v>3</v>
      </c>
      <c r="P5" s="78"/>
      <c r="AH5" s="5"/>
      <c r="AI5" s="14"/>
      <c r="AJ5" s="5"/>
      <c r="AK5" s="14"/>
      <c r="AL5" s="15"/>
      <c r="AM5" s="5"/>
      <c r="AO5" s="16"/>
      <c r="AP5" s="16"/>
      <c r="AQ5" s="16"/>
      <c r="AR5" s="16"/>
      <c r="AS5" s="16"/>
      <c r="AT5" s="16"/>
    </row>
    <row r="6" spans="1:46" ht="12.75">
      <c r="A6" s="1"/>
      <c r="B6" s="157" t="s">
        <v>7</v>
      </c>
      <c r="C6" s="157" t="str">
        <f>Zapisnik!C7</f>
        <v>DV "Maslačak"</v>
      </c>
      <c r="D6" s="83" t="s">
        <v>9</v>
      </c>
      <c r="E6" s="87" t="s">
        <v>274</v>
      </c>
      <c r="F6" s="85">
        <v>23</v>
      </c>
      <c r="G6" s="18">
        <f>RANK(F6,$F$6:$F$37,0)</f>
        <v>1</v>
      </c>
      <c r="H6" s="159">
        <f>G6+G7</f>
        <v>3</v>
      </c>
      <c r="I6" s="159">
        <f>RANK(H6,$H$6:$H$37,1)</f>
        <v>1</v>
      </c>
      <c r="J6" s="155">
        <f>17-I6</f>
        <v>16</v>
      </c>
      <c r="K6" s="12"/>
      <c r="L6" s="19">
        <v>1</v>
      </c>
      <c r="M6" s="17" t="str">
        <f ca="1">INDIRECT("e"&amp;(5+MATCH(AI6,$G$6:$G$37,0)))</f>
        <v>Leon Španiček</v>
      </c>
      <c r="N6" s="17" t="str">
        <f ca="1">INDIRECT("d"&amp;(5+MATCH(AI6,$G$6:$G$37,0)))</f>
        <v>A</v>
      </c>
      <c r="O6" s="77">
        <f ca="1">INDIRECT("f"&amp;(5+MATCH(AI6,$G$6:$G$37,0)))</f>
        <v>23</v>
      </c>
      <c r="P6" s="78"/>
      <c r="AH6" s="5"/>
      <c r="AI6" s="20">
        <v>1</v>
      </c>
      <c r="AJ6" s="21">
        <f>MATCH(AI6,$G$6:$G$37,0)</f>
        <v>1</v>
      </c>
      <c r="AL6" s="22"/>
      <c r="AM6" s="5"/>
      <c r="AO6" s="16"/>
      <c r="AP6" s="16"/>
      <c r="AQ6" s="23"/>
      <c r="AR6" s="23"/>
      <c r="AS6" s="24"/>
      <c r="AT6" s="16"/>
    </row>
    <row r="7" spans="1:46" ht="12.75">
      <c r="A7" s="1"/>
      <c r="B7" s="158"/>
      <c r="C7" s="158"/>
      <c r="D7" s="83" t="s">
        <v>10</v>
      </c>
      <c r="E7" s="87" t="s">
        <v>275</v>
      </c>
      <c r="F7" s="85">
        <v>19</v>
      </c>
      <c r="G7" s="18">
        <f aca="true" t="shared" si="0" ref="G7:G37">RANK(F7,$F$6:$F$37,0)</f>
        <v>2</v>
      </c>
      <c r="H7" s="161"/>
      <c r="I7" s="161"/>
      <c r="J7" s="156"/>
      <c r="K7" s="25"/>
      <c r="L7" s="19">
        <f aca="true" t="shared" si="1" ref="L7:L35">IF(O6=O7,L6,AI7)</f>
        <v>2</v>
      </c>
      <c r="M7" s="17" t="str">
        <f ca="1">IF(COUNTIF($G$6:$G$37,AI7)=0,INDIRECT("e"&amp;(5+AJ6+MATCH(AK7,INDIRECT("G"&amp;(6+AJ6)&amp;":$G$37"),0))),INDIRECT("e"&amp;(5+MATCH(AI7,$G$6:$G$37,0))))</f>
        <v>Leonardo Horvatiček</v>
      </c>
      <c r="N7" s="17" t="str">
        <f ca="1">IF(COUNTIF($G$6:$G$37,AI7)=0,INDIRECT("d"&amp;(5+AJ6+MATCH(AK7,INDIRECT("G"&amp;(6+AJ6)&amp;":$G$37"),0))),INDIRECT("d"&amp;(5+MATCH(AI7,$G$6:$G$37,0))))</f>
        <v>B</v>
      </c>
      <c r="O7" s="77">
        <f ca="1">IF(COUNTIF($G$6:$G$37,AI7)=0,INDIRECT("f"&amp;(5+AJ6+MATCH(AK7,INDIRECT("G"&amp;(6+AJ6)&amp;":$G$37"),0))),INDIRECT("f"&amp;(5+MATCH(AI7,$G$6:$G$37,0))))</f>
        <v>19</v>
      </c>
      <c r="P7" s="78"/>
      <c r="AH7" s="5"/>
      <c r="AI7" s="20">
        <v>2</v>
      </c>
      <c r="AJ7" s="21">
        <f ca="1">IF(COUNTIF($G$6:$G$37,AI7)=0,AJ6+MATCH(AK7,INDIRECT("G"&amp;(6+AJ6)&amp;":$G$37"),0),MATCH(AI7,$G$6:$G$37,0))</f>
        <v>2</v>
      </c>
      <c r="AK7" s="4">
        <f aca="true" t="shared" si="2" ref="AK7:AK35">AI7-AL7</f>
        <v>2</v>
      </c>
      <c r="AL7" s="4">
        <f>IF(COUNTIF($G$6:$G$37,AI7)=0,AK6+1,)</f>
        <v>0</v>
      </c>
      <c r="AM7" s="5"/>
      <c r="AO7" s="16"/>
      <c r="AP7" s="16"/>
      <c r="AQ7" s="23"/>
      <c r="AR7" s="23"/>
      <c r="AS7" s="24"/>
      <c r="AT7" s="16"/>
    </row>
    <row r="8" spans="1:46" ht="12.75">
      <c r="A8" s="1"/>
      <c r="B8" s="157" t="s">
        <v>11</v>
      </c>
      <c r="C8" s="157" t="str">
        <f>Zapisnik!C8</f>
        <v>DV "Pušlek"</v>
      </c>
      <c r="D8" s="83" t="s">
        <v>13</v>
      </c>
      <c r="E8" s="87" t="s">
        <v>276</v>
      </c>
      <c r="F8" s="85">
        <v>8</v>
      </c>
      <c r="G8" s="18">
        <f t="shared" si="0"/>
        <v>27</v>
      </c>
      <c r="H8" s="159">
        <f>G8+G9</f>
        <v>56</v>
      </c>
      <c r="I8" s="159">
        <f>RANK(H8,$H$6:$H$37,1)</f>
        <v>15</v>
      </c>
      <c r="J8" s="155">
        <f>17-I8</f>
        <v>2</v>
      </c>
      <c r="K8" s="25"/>
      <c r="L8" s="19">
        <f t="shared" si="1"/>
        <v>3</v>
      </c>
      <c r="M8" s="17" t="str">
        <f aca="true" ca="1" t="shared" si="3" ref="M8:M37">IF(COUNTIF($G$6:$G$37,AI8)=0,INDIRECT("e"&amp;(5+AJ7+MATCH(AK8,INDIRECT("G"&amp;(6+AJ7)&amp;":$G$37"),0))),INDIRECT("e"&amp;(5+MATCH(AI8,$G$6:$G$37,0))))</f>
        <v>Mateo Filipčić</v>
      </c>
      <c r="N8" s="17" t="str">
        <f aca="true" ca="1" t="shared" si="4" ref="N8:N37">IF(COUNTIF($G$6:$G$37,AI8)=0,INDIRECT("d"&amp;(5+AJ7+MATCH(AK8,INDIRECT("G"&amp;(6+AJ7)&amp;":$G$37"),0))),INDIRECT("d"&amp;(5+MATCH(AI8,$G$6:$G$37,0))))</f>
        <v>P</v>
      </c>
      <c r="O8" s="77">
        <f aca="true" ca="1" t="shared" si="5" ref="O8:O37">IF(COUNTIF($G$6:$G$37,AI8)=0,INDIRECT("f"&amp;(5+AJ7+MATCH(AK8,INDIRECT("G"&amp;(6+AJ7)&amp;":$G$37"),0))),INDIRECT("f"&amp;(5+MATCH(AI8,$G$6:$G$37,0))))</f>
        <v>18.9</v>
      </c>
      <c r="P8" s="78"/>
      <c r="AH8" s="5"/>
      <c r="AI8" s="20">
        <v>3</v>
      </c>
      <c r="AJ8" s="21">
        <f aca="true" ca="1" t="shared" si="6" ref="AJ8:AJ37">IF(COUNTIF($G$6:$G$37,AI8)=0,AJ7+MATCH(AK8,INDIRECT("G"&amp;(6+AJ7)&amp;":$G$37"),0),MATCH(AI8,$G$6:$G$37,0))</f>
        <v>16</v>
      </c>
      <c r="AK8" s="4">
        <f t="shared" si="2"/>
        <v>3</v>
      </c>
      <c r="AL8" s="4">
        <f>IF(COUNTIF($G$6:$G$37,AI8)=0,AL7+1,)</f>
        <v>0</v>
      </c>
      <c r="AM8" s="5"/>
      <c r="AO8" s="16"/>
      <c r="AP8" s="16"/>
      <c r="AQ8" s="23"/>
      <c r="AR8" s="23"/>
      <c r="AS8" s="24"/>
      <c r="AT8" s="16"/>
    </row>
    <row r="9" spans="1:46" ht="12.75">
      <c r="A9" s="1"/>
      <c r="B9" s="158"/>
      <c r="C9" s="158"/>
      <c r="D9" s="83" t="s">
        <v>14</v>
      </c>
      <c r="E9" s="87" t="s">
        <v>277</v>
      </c>
      <c r="F9" s="85">
        <v>7</v>
      </c>
      <c r="G9" s="18">
        <f t="shared" si="0"/>
        <v>29</v>
      </c>
      <c r="H9" s="161"/>
      <c r="I9" s="161"/>
      <c r="J9" s="156"/>
      <c r="K9" s="25"/>
      <c r="L9" s="19">
        <f t="shared" si="1"/>
        <v>4</v>
      </c>
      <c r="M9" s="17" t="str">
        <f ca="1" t="shared" si="3"/>
        <v>Fran Landripet</v>
      </c>
      <c r="N9" s="17" t="str">
        <f ca="1" t="shared" si="4"/>
        <v>E</v>
      </c>
      <c r="O9" s="77">
        <f ca="1" t="shared" si="5"/>
        <v>16.5</v>
      </c>
      <c r="P9" s="78"/>
      <c r="AH9" s="5"/>
      <c r="AI9" s="20">
        <v>4</v>
      </c>
      <c r="AJ9" s="21">
        <f ca="1" t="shared" si="6"/>
        <v>5</v>
      </c>
      <c r="AK9" s="4">
        <f t="shared" si="2"/>
        <v>4</v>
      </c>
      <c r="AL9" s="4">
        <f aca="true" t="shared" si="7" ref="AL9:AL37">IF(COUNTIF($G$6:$G$37,AI9)=0,AL8+1,)</f>
        <v>0</v>
      </c>
      <c r="AM9" s="5"/>
      <c r="AO9" s="16"/>
      <c r="AP9" s="16"/>
      <c r="AQ9" s="23"/>
      <c r="AR9" s="23"/>
      <c r="AS9" s="24"/>
      <c r="AT9" s="16"/>
    </row>
    <row r="10" spans="1:46" ht="12.75">
      <c r="A10" s="1"/>
      <c r="B10" s="157" t="s">
        <v>15</v>
      </c>
      <c r="C10" s="157" t="str">
        <f>Zapisnik!C9</f>
        <v>DV "Bubamara"</v>
      </c>
      <c r="D10" s="83" t="s">
        <v>17</v>
      </c>
      <c r="E10" s="88" t="s">
        <v>278</v>
      </c>
      <c r="F10" s="85">
        <v>16.5</v>
      </c>
      <c r="G10" s="18">
        <f t="shared" si="0"/>
        <v>4</v>
      </c>
      <c r="H10" s="159">
        <f>G10+G11</f>
        <v>9</v>
      </c>
      <c r="I10" s="159">
        <f>RANK(H10,$H$6:$H$37,1)</f>
        <v>2</v>
      </c>
      <c r="J10" s="155">
        <f>17-I10</f>
        <v>15</v>
      </c>
      <c r="K10" s="25"/>
      <c r="L10" s="19">
        <f t="shared" si="1"/>
        <v>5</v>
      </c>
      <c r="M10" s="17" t="str">
        <f ca="1" t="shared" si="3"/>
        <v>Marko Hučić-Žukina</v>
      </c>
      <c r="N10" s="17" t="str">
        <f ca="1" t="shared" si="4"/>
        <v>F</v>
      </c>
      <c r="O10" s="77">
        <f ca="1" t="shared" si="5"/>
        <v>16.001</v>
      </c>
      <c r="P10" s="78"/>
      <c r="AH10" s="5"/>
      <c r="AI10" s="20">
        <v>5</v>
      </c>
      <c r="AJ10" s="21">
        <f ca="1" t="shared" si="6"/>
        <v>6</v>
      </c>
      <c r="AK10" s="4">
        <f t="shared" si="2"/>
        <v>5</v>
      </c>
      <c r="AL10" s="4">
        <f t="shared" si="7"/>
        <v>0</v>
      </c>
      <c r="AM10" s="5"/>
      <c r="AO10" s="16"/>
      <c r="AP10" s="16"/>
      <c r="AQ10" s="23"/>
      <c r="AR10" s="23"/>
      <c r="AS10" s="24"/>
      <c r="AT10" s="16"/>
    </row>
    <row r="11" spans="1:46" ht="12.75">
      <c r="A11" s="1"/>
      <c r="B11" s="158"/>
      <c r="C11" s="158"/>
      <c r="D11" s="83" t="s">
        <v>18</v>
      </c>
      <c r="E11" s="88" t="s">
        <v>279</v>
      </c>
      <c r="F11" s="85">
        <v>16.001</v>
      </c>
      <c r="G11" s="18">
        <f t="shared" si="0"/>
        <v>5</v>
      </c>
      <c r="H11" s="161"/>
      <c r="I11" s="161"/>
      <c r="J11" s="156"/>
      <c r="K11" s="25"/>
      <c r="L11" s="19">
        <f t="shared" si="1"/>
        <v>6</v>
      </c>
      <c r="M11" s="17" t="str">
        <f ca="1" t="shared" si="3"/>
        <v>Ivan Golub</v>
      </c>
      <c r="N11" s="17" t="str">
        <f ca="1" t="shared" si="4"/>
        <v>H</v>
      </c>
      <c r="O11" s="77">
        <f ca="1" t="shared" si="5"/>
        <v>16</v>
      </c>
      <c r="P11" s="78"/>
      <c r="AH11" s="5"/>
      <c r="AI11" s="20">
        <v>6</v>
      </c>
      <c r="AJ11" s="21">
        <f ca="1" t="shared" si="6"/>
        <v>8</v>
      </c>
      <c r="AK11" s="4">
        <f t="shared" si="2"/>
        <v>6</v>
      </c>
      <c r="AL11" s="4">
        <f t="shared" si="7"/>
        <v>0</v>
      </c>
      <c r="AM11" s="5"/>
      <c r="AO11" s="16"/>
      <c r="AP11" s="16"/>
      <c r="AQ11" s="23"/>
      <c r="AR11" s="23"/>
      <c r="AS11" s="24"/>
      <c r="AT11" s="16"/>
    </row>
    <row r="12" spans="1:46" ht="12.75">
      <c r="A12" s="1"/>
      <c r="B12" s="157" t="s">
        <v>19</v>
      </c>
      <c r="C12" s="157" t="str">
        <f>Zapisnik!C10</f>
        <v>DV "Zagorske Pčelice"</v>
      </c>
      <c r="D12" s="83" t="s">
        <v>20</v>
      </c>
      <c r="E12" s="88" t="s">
        <v>280</v>
      </c>
      <c r="F12" s="85">
        <v>12</v>
      </c>
      <c r="G12" s="18">
        <f t="shared" si="0"/>
        <v>14</v>
      </c>
      <c r="H12" s="159">
        <f>G12+G13</f>
        <v>20</v>
      </c>
      <c r="I12" s="159">
        <f>RANK(H12,$H$6:$H$37,1)</f>
        <v>4</v>
      </c>
      <c r="J12" s="155">
        <f>17-I12</f>
        <v>13</v>
      </c>
      <c r="K12" s="25"/>
      <c r="L12" s="19">
        <f t="shared" si="1"/>
        <v>7</v>
      </c>
      <c r="M12" s="17" t="str">
        <f ca="1" t="shared" si="3"/>
        <v>Florijan Novak</v>
      </c>
      <c r="N12" s="17" t="str">
        <f ca="1" t="shared" si="4"/>
        <v>AC</v>
      </c>
      <c r="O12" s="77">
        <f ca="1" t="shared" si="5"/>
        <v>15.4</v>
      </c>
      <c r="P12" s="78"/>
      <c r="AH12" s="5"/>
      <c r="AI12" s="20">
        <v>7</v>
      </c>
      <c r="AJ12" s="21">
        <f ca="1" t="shared" si="6"/>
        <v>27</v>
      </c>
      <c r="AK12" s="4">
        <f t="shared" si="2"/>
        <v>7</v>
      </c>
      <c r="AL12" s="4">
        <f t="shared" si="7"/>
        <v>0</v>
      </c>
      <c r="AM12" s="5"/>
      <c r="AO12" s="16"/>
      <c r="AP12" s="16"/>
      <c r="AQ12" s="23"/>
      <c r="AR12" s="23"/>
      <c r="AS12" s="24"/>
      <c r="AT12" s="16"/>
    </row>
    <row r="13" spans="1:46" ht="12.75">
      <c r="A13" s="1"/>
      <c r="B13" s="158"/>
      <c r="C13" s="158"/>
      <c r="D13" s="83" t="s">
        <v>21</v>
      </c>
      <c r="E13" s="88" t="s">
        <v>281</v>
      </c>
      <c r="F13" s="85">
        <v>16</v>
      </c>
      <c r="G13" s="18">
        <f t="shared" si="0"/>
        <v>6</v>
      </c>
      <c r="H13" s="161"/>
      <c r="I13" s="161"/>
      <c r="J13" s="156"/>
      <c r="K13" s="25"/>
      <c r="L13" s="19">
        <f t="shared" si="1"/>
        <v>8</v>
      </c>
      <c r="M13" s="17" t="str">
        <f ca="1" t="shared" si="3"/>
        <v>Matija Kantolić</v>
      </c>
      <c r="N13" s="17" t="str">
        <f ca="1" t="shared" si="4"/>
        <v>AA</v>
      </c>
      <c r="O13" s="77">
        <f ca="1" t="shared" si="5"/>
        <v>15.15</v>
      </c>
      <c r="P13" s="1"/>
      <c r="AH13" s="5"/>
      <c r="AI13" s="20">
        <v>8</v>
      </c>
      <c r="AJ13" s="21">
        <f ca="1" t="shared" si="6"/>
        <v>25</v>
      </c>
      <c r="AK13" s="4">
        <f t="shared" si="2"/>
        <v>8</v>
      </c>
      <c r="AL13" s="4">
        <f t="shared" si="7"/>
        <v>0</v>
      </c>
      <c r="AM13" s="5"/>
      <c r="AO13" s="16"/>
      <c r="AP13" s="16"/>
      <c r="AQ13" s="23"/>
      <c r="AR13" s="23"/>
      <c r="AS13" s="24"/>
      <c r="AT13" s="16"/>
    </row>
    <row r="14" spans="1:46" ht="12.75">
      <c r="A14" s="1"/>
      <c r="B14" s="157" t="s">
        <v>22</v>
      </c>
      <c r="C14" s="157" t="str">
        <f>Zapisnik!C11</f>
        <v>DV "Cvrkutić" </v>
      </c>
      <c r="D14" s="83" t="s">
        <v>24</v>
      </c>
      <c r="E14" s="87" t="s">
        <v>282</v>
      </c>
      <c r="F14" s="85">
        <v>13.64</v>
      </c>
      <c r="G14" s="18">
        <f t="shared" si="0"/>
        <v>11</v>
      </c>
      <c r="H14" s="159">
        <f>G14+G15</f>
        <v>30</v>
      </c>
      <c r="I14" s="159">
        <f>RANK(H14,$H$6:$H$37,1)</f>
        <v>7</v>
      </c>
      <c r="J14" s="155">
        <f>17-I14</f>
        <v>10</v>
      </c>
      <c r="K14" s="25"/>
      <c r="L14" s="19">
        <f t="shared" si="1"/>
        <v>9</v>
      </c>
      <c r="M14" s="17" t="str">
        <f ca="1" t="shared" si="3"/>
        <v>Adam Vrančić Lež</v>
      </c>
      <c r="N14" s="17" t="str">
        <f ca="1" t="shared" si="4"/>
        <v>AE</v>
      </c>
      <c r="O14" s="77">
        <f ca="1" t="shared" si="5"/>
        <v>14.2</v>
      </c>
      <c r="P14" s="1"/>
      <c r="AH14" s="5"/>
      <c r="AI14" s="20">
        <v>9</v>
      </c>
      <c r="AJ14" s="21">
        <f ca="1" t="shared" si="6"/>
        <v>29</v>
      </c>
      <c r="AK14" s="4">
        <f t="shared" si="2"/>
        <v>9</v>
      </c>
      <c r="AL14" s="4">
        <f t="shared" si="7"/>
        <v>0</v>
      </c>
      <c r="AM14" s="5"/>
      <c r="AO14" s="16"/>
      <c r="AP14" s="16"/>
      <c r="AQ14" s="23"/>
      <c r="AR14" s="23"/>
      <c r="AS14" s="24"/>
      <c r="AT14" s="16"/>
    </row>
    <row r="15" spans="1:46" ht="12.75">
      <c r="A15" s="1"/>
      <c r="B15" s="158"/>
      <c r="C15" s="158"/>
      <c r="D15" s="83" t="s">
        <v>25</v>
      </c>
      <c r="E15" s="87" t="s">
        <v>283</v>
      </c>
      <c r="F15" s="85">
        <v>11.38</v>
      </c>
      <c r="G15" s="18">
        <f t="shared" si="0"/>
        <v>19</v>
      </c>
      <c r="H15" s="161"/>
      <c r="I15" s="161"/>
      <c r="J15" s="156"/>
      <c r="K15" s="25"/>
      <c r="L15" s="19">
        <f t="shared" si="1"/>
        <v>10</v>
      </c>
      <c r="M15" s="17" t="str">
        <f ca="1" t="shared" si="3"/>
        <v>Matej Šipura</v>
      </c>
      <c r="N15" s="17" t="str">
        <f ca="1" t="shared" si="4"/>
        <v>S</v>
      </c>
      <c r="O15" s="77">
        <f ca="1" t="shared" si="5"/>
        <v>13.8</v>
      </c>
      <c r="P15" s="1"/>
      <c r="AH15" s="5"/>
      <c r="AI15" s="20">
        <v>10</v>
      </c>
      <c r="AJ15" s="21">
        <f ca="1" t="shared" si="6"/>
        <v>18</v>
      </c>
      <c r="AK15" s="4">
        <f t="shared" si="2"/>
        <v>10</v>
      </c>
      <c r="AL15" s="4">
        <f t="shared" si="7"/>
        <v>0</v>
      </c>
      <c r="AM15" s="5"/>
      <c r="AO15" s="16"/>
      <c r="AP15" s="16"/>
      <c r="AQ15" s="23"/>
      <c r="AR15" s="23"/>
      <c r="AS15" s="24"/>
      <c r="AT15" s="16"/>
    </row>
    <row r="16" spans="1:46" ht="12.75">
      <c r="A16" s="1"/>
      <c r="B16" s="157" t="s">
        <v>26</v>
      </c>
      <c r="C16" s="157" t="str">
        <f>Zapisnik!C12</f>
        <v>DV "Bedekovčina"</v>
      </c>
      <c r="D16" s="83" t="s">
        <v>27</v>
      </c>
      <c r="E16" s="88" t="s">
        <v>284</v>
      </c>
      <c r="F16" s="85">
        <v>9.5</v>
      </c>
      <c r="G16" s="18">
        <f t="shared" si="0"/>
        <v>20</v>
      </c>
      <c r="H16" s="159">
        <f>G16+G17</f>
        <v>42</v>
      </c>
      <c r="I16" s="159">
        <f>RANK(H16,$H$6:$H$37,1)</f>
        <v>12</v>
      </c>
      <c r="J16" s="155">
        <f>17-I16</f>
        <v>5</v>
      </c>
      <c r="K16" s="25"/>
      <c r="L16" s="19">
        <f t="shared" si="1"/>
        <v>11</v>
      </c>
      <c r="M16" s="17" t="str">
        <f ca="1" t="shared" si="3"/>
        <v>Karlo Vojtić</v>
      </c>
      <c r="N16" s="17" t="str">
        <f ca="1" t="shared" si="4"/>
        <v>I</v>
      </c>
      <c r="O16" s="77">
        <f ca="1" t="shared" si="5"/>
        <v>13.64</v>
      </c>
      <c r="P16" s="1"/>
      <c r="AH16" s="5"/>
      <c r="AI16" s="20">
        <v>11</v>
      </c>
      <c r="AJ16" s="21">
        <f ca="1" t="shared" si="6"/>
        <v>9</v>
      </c>
      <c r="AK16" s="4">
        <f t="shared" si="2"/>
        <v>11</v>
      </c>
      <c r="AL16" s="4">
        <f t="shared" si="7"/>
        <v>0</v>
      </c>
      <c r="AM16" s="5"/>
      <c r="AO16" s="16"/>
      <c r="AP16" s="16"/>
      <c r="AQ16" s="23"/>
      <c r="AR16" s="23"/>
      <c r="AS16" s="24"/>
      <c r="AT16" s="16"/>
    </row>
    <row r="17" spans="1:46" ht="12.75">
      <c r="A17" s="1"/>
      <c r="B17" s="158"/>
      <c r="C17" s="158"/>
      <c r="D17" s="83" t="s">
        <v>28</v>
      </c>
      <c r="E17" s="88" t="s">
        <v>285</v>
      </c>
      <c r="F17" s="85">
        <v>9.2</v>
      </c>
      <c r="G17" s="18">
        <f t="shared" si="0"/>
        <v>22</v>
      </c>
      <c r="H17" s="161"/>
      <c r="I17" s="161"/>
      <c r="J17" s="156"/>
      <c r="K17" s="25"/>
      <c r="L17" s="19">
        <f t="shared" si="1"/>
        <v>12</v>
      </c>
      <c r="M17" s="17" t="str">
        <f ca="1" t="shared" si="3"/>
        <v>Gabriel Mišak</v>
      </c>
      <c r="N17" s="17" t="str">
        <f ca="1" t="shared" si="4"/>
        <v>Z</v>
      </c>
      <c r="O17" s="77">
        <f ca="1" t="shared" si="5"/>
        <v>12.89</v>
      </c>
      <c r="P17" s="1"/>
      <c r="AH17" s="5"/>
      <c r="AI17" s="20">
        <v>12</v>
      </c>
      <c r="AJ17" s="21">
        <f ca="1" t="shared" si="6"/>
        <v>24</v>
      </c>
      <c r="AK17" s="4">
        <f t="shared" si="2"/>
        <v>12</v>
      </c>
      <c r="AL17" s="4">
        <f t="shared" si="7"/>
        <v>0</v>
      </c>
      <c r="AM17" s="5"/>
      <c r="AO17" s="16"/>
      <c r="AP17" s="16"/>
      <c r="AQ17" s="23"/>
      <c r="AR17" s="23"/>
      <c r="AS17" s="24"/>
      <c r="AT17" s="16"/>
    </row>
    <row r="18" spans="1:46" ht="12.75">
      <c r="A18" s="1"/>
      <c r="B18" s="157" t="s">
        <v>29</v>
      </c>
      <c r="C18" s="157" t="str">
        <f>Zapisnik!C13</f>
        <v>DV "Gustav Krklec" </v>
      </c>
      <c r="D18" s="83" t="s">
        <v>30</v>
      </c>
      <c r="E18" s="87" t="s">
        <v>286</v>
      </c>
      <c r="F18" s="85">
        <v>11.6</v>
      </c>
      <c r="G18" s="18">
        <f t="shared" si="0"/>
        <v>16</v>
      </c>
      <c r="H18" s="159">
        <f>G18+G19</f>
        <v>31</v>
      </c>
      <c r="I18" s="159">
        <f>RANK(H18,$H$6:$H$37,1)</f>
        <v>8</v>
      </c>
      <c r="J18" s="155">
        <f>17-I18</f>
        <v>9</v>
      </c>
      <c r="K18" s="25"/>
      <c r="L18" s="19">
        <f t="shared" si="1"/>
        <v>13</v>
      </c>
      <c r="M18" s="17" t="str">
        <f ca="1" t="shared" si="3"/>
        <v>Bruno Vdović</v>
      </c>
      <c r="N18" s="17" t="str">
        <f ca="1" t="shared" si="4"/>
        <v>O</v>
      </c>
      <c r="O18" s="77">
        <f ca="1" t="shared" si="5"/>
        <v>12.75</v>
      </c>
      <c r="P18" s="1"/>
      <c r="AH18" s="5"/>
      <c r="AI18" s="20">
        <v>13</v>
      </c>
      <c r="AJ18" s="21">
        <f ca="1" t="shared" si="6"/>
        <v>15</v>
      </c>
      <c r="AK18" s="4">
        <f t="shared" si="2"/>
        <v>13</v>
      </c>
      <c r="AL18" s="4">
        <f t="shared" si="7"/>
        <v>0</v>
      </c>
      <c r="AM18" s="5"/>
      <c r="AO18" s="16"/>
      <c r="AP18" s="16"/>
      <c r="AQ18" s="23"/>
      <c r="AR18" s="23"/>
      <c r="AS18" s="24"/>
      <c r="AT18" s="16"/>
    </row>
    <row r="19" spans="1:46" ht="12.75">
      <c r="A19" s="1"/>
      <c r="B19" s="158"/>
      <c r="C19" s="158"/>
      <c r="D19" s="83" t="s">
        <v>31</v>
      </c>
      <c r="E19" s="87" t="s">
        <v>287</v>
      </c>
      <c r="F19" s="85">
        <v>11.75</v>
      </c>
      <c r="G19" s="18">
        <f t="shared" si="0"/>
        <v>15</v>
      </c>
      <c r="H19" s="161"/>
      <c r="I19" s="161"/>
      <c r="J19" s="156"/>
      <c r="K19" s="25"/>
      <c r="L19" s="19">
        <f t="shared" si="1"/>
        <v>14</v>
      </c>
      <c r="M19" s="17" t="str">
        <f ca="1" t="shared" si="3"/>
        <v>Patrik Tumpa</v>
      </c>
      <c r="N19" s="17" t="str">
        <f ca="1" t="shared" si="4"/>
        <v>G</v>
      </c>
      <c r="O19" s="77">
        <f ca="1" t="shared" si="5"/>
        <v>12</v>
      </c>
      <c r="P19" s="1"/>
      <c r="AH19" s="5"/>
      <c r="AI19" s="20">
        <v>14</v>
      </c>
      <c r="AJ19" s="21">
        <f ca="1" t="shared" si="6"/>
        <v>7</v>
      </c>
      <c r="AK19" s="4">
        <f t="shared" si="2"/>
        <v>14</v>
      </c>
      <c r="AL19" s="4">
        <f t="shared" si="7"/>
        <v>0</v>
      </c>
      <c r="AM19" s="5"/>
      <c r="AO19" s="16"/>
      <c r="AP19" s="16"/>
      <c r="AQ19" s="23"/>
      <c r="AR19" s="23"/>
      <c r="AS19" s="24"/>
      <c r="AT19" s="16"/>
    </row>
    <row r="20" spans="1:46" ht="12.75">
      <c r="A20" s="1"/>
      <c r="B20" s="157" t="s">
        <v>32</v>
      </c>
      <c r="C20" s="157" t="str">
        <f>Zapisnik!C14</f>
        <v>DV "Naša radost" </v>
      </c>
      <c r="D20" s="83" t="s">
        <v>33</v>
      </c>
      <c r="E20" s="87" t="s">
        <v>288</v>
      </c>
      <c r="F20" s="85">
        <v>12.75</v>
      </c>
      <c r="G20" s="18">
        <f t="shared" si="0"/>
        <v>13</v>
      </c>
      <c r="H20" s="159">
        <f>G20+G21</f>
        <v>16</v>
      </c>
      <c r="I20" s="159">
        <f>RANK(H20,$H$6:$H$37,1)</f>
        <v>3</v>
      </c>
      <c r="J20" s="155">
        <f>17-I20</f>
        <v>14</v>
      </c>
      <c r="K20" s="25"/>
      <c r="L20" s="19">
        <f t="shared" si="1"/>
        <v>15</v>
      </c>
      <c r="M20" s="17" t="str">
        <f ca="1" t="shared" si="3"/>
        <v>Vid Vinski</v>
      </c>
      <c r="N20" s="17" t="str">
        <f ca="1" t="shared" si="4"/>
        <v>N</v>
      </c>
      <c r="O20" s="77">
        <f ca="1" t="shared" si="5"/>
        <v>11.75</v>
      </c>
      <c r="P20" s="1"/>
      <c r="AH20" s="5"/>
      <c r="AI20" s="20">
        <v>15</v>
      </c>
      <c r="AJ20" s="21">
        <f ca="1" t="shared" si="6"/>
        <v>14</v>
      </c>
      <c r="AK20" s="4">
        <f t="shared" si="2"/>
        <v>15</v>
      </c>
      <c r="AL20" s="4">
        <f t="shared" si="7"/>
        <v>0</v>
      </c>
      <c r="AM20" s="5"/>
      <c r="AO20" s="16"/>
      <c r="AP20" s="16"/>
      <c r="AQ20" s="23"/>
      <c r="AR20" s="23"/>
      <c r="AS20" s="24"/>
      <c r="AT20" s="16"/>
    </row>
    <row r="21" spans="1:46" ht="12.75">
      <c r="A21" s="1"/>
      <c r="B21" s="158"/>
      <c r="C21" s="158"/>
      <c r="D21" s="84" t="s">
        <v>34</v>
      </c>
      <c r="E21" s="87" t="s">
        <v>289</v>
      </c>
      <c r="F21" s="85">
        <v>18.9</v>
      </c>
      <c r="G21" s="18">
        <f t="shared" si="0"/>
        <v>3</v>
      </c>
      <c r="H21" s="161"/>
      <c r="I21" s="161"/>
      <c r="J21" s="156"/>
      <c r="K21" s="25"/>
      <c r="L21" s="19">
        <f t="shared" si="1"/>
        <v>16</v>
      </c>
      <c r="M21" s="17" t="str">
        <f ca="1" t="shared" si="3"/>
        <v>Vito Hršak</v>
      </c>
      <c r="N21" s="17" t="str">
        <f ca="1" t="shared" si="4"/>
        <v>M</v>
      </c>
      <c r="O21" s="77">
        <f ca="1" t="shared" si="5"/>
        <v>11.6</v>
      </c>
      <c r="P21" s="1"/>
      <c r="AH21" s="5"/>
      <c r="AI21" s="20">
        <v>16</v>
      </c>
      <c r="AJ21" s="21">
        <f ca="1" t="shared" si="6"/>
        <v>13</v>
      </c>
      <c r="AK21" s="4">
        <f t="shared" si="2"/>
        <v>16</v>
      </c>
      <c r="AL21" s="4">
        <f t="shared" si="7"/>
        <v>0</v>
      </c>
      <c r="AM21" s="5"/>
      <c r="AO21" s="16"/>
      <c r="AP21" s="16"/>
      <c r="AQ21" s="26"/>
      <c r="AR21" s="23"/>
      <c r="AS21" s="24"/>
      <c r="AT21" s="16"/>
    </row>
    <row r="22" spans="1:46" ht="12.75">
      <c r="A22" s="1"/>
      <c r="B22" s="157" t="s">
        <v>35</v>
      </c>
      <c r="C22" s="157" t="str">
        <f>Zapisnik!C15</f>
        <v>DV "Rožica"</v>
      </c>
      <c r="D22" s="83" t="s">
        <v>36</v>
      </c>
      <c r="E22" s="88" t="s">
        <v>290</v>
      </c>
      <c r="F22" s="85">
        <v>11.4</v>
      </c>
      <c r="G22" s="18">
        <f t="shared" si="0"/>
        <v>18</v>
      </c>
      <c r="H22" s="159">
        <f>G22+G23</f>
        <v>28</v>
      </c>
      <c r="I22" s="159">
        <f>RANK(H22,$H$6:$H$37,1)</f>
        <v>6</v>
      </c>
      <c r="J22" s="155">
        <f>17-I22</f>
        <v>11</v>
      </c>
      <c r="K22" s="25"/>
      <c r="L22" s="19">
        <f t="shared" si="1"/>
        <v>17</v>
      </c>
      <c r="M22" s="17" t="str">
        <f ca="1" t="shared" si="3"/>
        <v>David Majcen</v>
      </c>
      <c r="N22" s="17" t="str">
        <f ca="1" t="shared" si="4"/>
        <v>AD</v>
      </c>
      <c r="O22" s="77">
        <f ca="1" t="shared" si="5"/>
        <v>11.55</v>
      </c>
      <c r="P22" s="1"/>
      <c r="AH22" s="5"/>
      <c r="AI22" s="20">
        <v>17</v>
      </c>
      <c r="AJ22" s="21">
        <f ca="1" t="shared" si="6"/>
        <v>28</v>
      </c>
      <c r="AK22" s="4">
        <f t="shared" si="2"/>
        <v>17</v>
      </c>
      <c r="AL22" s="4">
        <f t="shared" si="7"/>
        <v>0</v>
      </c>
      <c r="AM22" s="5"/>
      <c r="AO22" s="16"/>
      <c r="AP22" s="16"/>
      <c r="AQ22" s="26"/>
      <c r="AR22" s="23"/>
      <c r="AS22" s="24"/>
      <c r="AT22" s="16"/>
    </row>
    <row r="23" spans="1:46" ht="12.75">
      <c r="A23" s="1"/>
      <c r="B23" s="158"/>
      <c r="C23" s="158"/>
      <c r="D23" s="84" t="s">
        <v>37</v>
      </c>
      <c r="E23" s="88" t="s">
        <v>291</v>
      </c>
      <c r="F23" s="85">
        <v>13.8</v>
      </c>
      <c r="G23" s="18">
        <f t="shared" si="0"/>
        <v>10</v>
      </c>
      <c r="H23" s="161"/>
      <c r="I23" s="161"/>
      <c r="J23" s="156"/>
      <c r="K23" s="25"/>
      <c r="L23" s="19">
        <f t="shared" si="1"/>
        <v>18</v>
      </c>
      <c r="M23" s="17" t="str">
        <f ca="1" t="shared" si="3"/>
        <v>Ivan Barlović</v>
      </c>
      <c r="N23" s="17" t="str">
        <f ca="1" t="shared" si="4"/>
        <v>R</v>
      </c>
      <c r="O23" s="77">
        <f ca="1" t="shared" si="5"/>
        <v>11.4</v>
      </c>
      <c r="P23" s="1"/>
      <c r="AH23" s="5"/>
      <c r="AI23" s="20">
        <v>18</v>
      </c>
      <c r="AJ23" s="21">
        <f ca="1" t="shared" si="6"/>
        <v>17</v>
      </c>
      <c r="AK23" s="4">
        <f t="shared" si="2"/>
        <v>18</v>
      </c>
      <c r="AL23" s="4">
        <f t="shared" si="7"/>
        <v>0</v>
      </c>
      <c r="AM23" s="5"/>
      <c r="AO23" s="16"/>
      <c r="AP23" s="16"/>
      <c r="AQ23" s="26"/>
      <c r="AR23" s="23"/>
      <c r="AS23" s="24"/>
      <c r="AT23" s="16"/>
    </row>
    <row r="24" spans="1:46" ht="12.75">
      <c r="A24" s="1"/>
      <c r="B24" s="157" t="s">
        <v>38</v>
      </c>
      <c r="C24" s="157" t="str">
        <f>Zapisnik!C16</f>
        <v>DV "Zlatni dani"</v>
      </c>
      <c r="D24" s="83" t="s">
        <v>40</v>
      </c>
      <c r="E24" s="87" t="s">
        <v>292</v>
      </c>
      <c r="F24" s="85">
        <v>5.9</v>
      </c>
      <c r="G24" s="18">
        <f t="shared" si="0"/>
        <v>31</v>
      </c>
      <c r="H24" s="159">
        <f>G24+G25</f>
        <v>63</v>
      </c>
      <c r="I24" s="159">
        <f>RANK(H24,$H$6:$H$37,1)</f>
        <v>16</v>
      </c>
      <c r="J24" s="155">
        <f>17-I24</f>
        <v>1</v>
      </c>
      <c r="K24" s="25"/>
      <c r="L24" s="19">
        <f t="shared" si="1"/>
        <v>19</v>
      </c>
      <c r="M24" s="17" t="str">
        <f ca="1" t="shared" si="3"/>
        <v>Matija Vrđuka</v>
      </c>
      <c r="N24" s="17" t="str">
        <f ca="1" t="shared" si="4"/>
        <v>J</v>
      </c>
      <c r="O24" s="77">
        <f ca="1" t="shared" si="5"/>
        <v>11.38</v>
      </c>
      <c r="P24" s="1"/>
      <c r="AH24" s="5"/>
      <c r="AI24" s="20">
        <v>19</v>
      </c>
      <c r="AJ24" s="21">
        <f ca="1" t="shared" si="6"/>
        <v>10</v>
      </c>
      <c r="AK24" s="4">
        <f t="shared" si="2"/>
        <v>19</v>
      </c>
      <c r="AL24" s="4">
        <f t="shared" si="7"/>
        <v>0</v>
      </c>
      <c r="AM24" s="5"/>
      <c r="AO24" s="16"/>
      <c r="AP24" s="16"/>
      <c r="AQ24" s="23"/>
      <c r="AR24" s="23"/>
      <c r="AS24" s="24"/>
      <c r="AT24" s="16"/>
    </row>
    <row r="25" spans="1:46" ht="12.75">
      <c r="A25" s="1"/>
      <c r="B25" s="158"/>
      <c r="C25" s="158"/>
      <c r="D25" s="83" t="s">
        <v>41</v>
      </c>
      <c r="E25" s="87" t="s">
        <v>293</v>
      </c>
      <c r="F25" s="85">
        <v>3.55</v>
      </c>
      <c r="G25" s="18">
        <f t="shared" si="0"/>
        <v>32</v>
      </c>
      <c r="H25" s="161"/>
      <c r="I25" s="161"/>
      <c r="J25" s="156"/>
      <c r="K25" s="25"/>
      <c r="L25" s="19">
        <f t="shared" si="1"/>
        <v>20</v>
      </c>
      <c r="M25" s="17" t="str">
        <f ca="1" t="shared" si="3"/>
        <v>Robert Galic</v>
      </c>
      <c r="N25" s="17" t="str">
        <f ca="1" t="shared" si="4"/>
        <v>K</v>
      </c>
      <c r="O25" s="77">
        <f ca="1" t="shared" si="5"/>
        <v>9.5</v>
      </c>
      <c r="P25" s="1"/>
      <c r="AH25" s="5"/>
      <c r="AI25" s="20">
        <v>20</v>
      </c>
      <c r="AJ25" s="21">
        <f ca="1" t="shared" si="6"/>
        <v>11</v>
      </c>
      <c r="AK25" s="4">
        <f t="shared" si="2"/>
        <v>20</v>
      </c>
      <c r="AL25" s="4">
        <f t="shared" si="7"/>
        <v>0</v>
      </c>
      <c r="AM25" s="5"/>
      <c r="AO25" s="16"/>
      <c r="AP25" s="16"/>
      <c r="AQ25" s="23"/>
      <c r="AR25" s="23"/>
      <c r="AS25" s="24"/>
      <c r="AT25" s="16"/>
    </row>
    <row r="26" spans="1:46" ht="12.75" customHeight="1">
      <c r="A26" s="1"/>
      <c r="B26" s="157" t="s">
        <v>42</v>
      </c>
      <c r="C26" s="157" t="str">
        <f>Zapisnik!C17</f>
        <v>DV "Zvirek"</v>
      </c>
      <c r="D26" s="83" t="s">
        <v>43</v>
      </c>
      <c r="E26" s="88" t="s">
        <v>396</v>
      </c>
      <c r="F26" s="85">
        <v>6.3</v>
      </c>
      <c r="G26" s="18">
        <f t="shared" si="0"/>
        <v>30</v>
      </c>
      <c r="H26" s="159">
        <f>G26+G27</f>
        <v>51</v>
      </c>
      <c r="I26" s="159">
        <f>RANK(H26,$H$6:$H$37,1)</f>
        <v>14</v>
      </c>
      <c r="J26" s="155">
        <f>17-I26</f>
        <v>3</v>
      </c>
      <c r="K26" s="25"/>
      <c r="L26" s="19">
        <f t="shared" si="1"/>
        <v>21</v>
      </c>
      <c r="M26" s="17" t="str">
        <f ca="1" t="shared" si="3"/>
        <v>Luka Smetko</v>
      </c>
      <c r="N26" s="17" t="str">
        <f ca="1" t="shared" si="4"/>
        <v>X</v>
      </c>
      <c r="O26" s="77">
        <f ca="1" t="shared" si="5"/>
        <v>9.4</v>
      </c>
      <c r="P26" s="1"/>
      <c r="AH26" s="5"/>
      <c r="AI26" s="20">
        <v>21</v>
      </c>
      <c r="AJ26" s="21">
        <f ca="1" t="shared" si="6"/>
        <v>22</v>
      </c>
      <c r="AK26" s="4">
        <f t="shared" si="2"/>
        <v>21</v>
      </c>
      <c r="AL26" s="4">
        <f t="shared" si="7"/>
        <v>0</v>
      </c>
      <c r="AM26" s="5"/>
      <c r="AO26" s="16"/>
      <c r="AP26" s="16"/>
      <c r="AQ26" s="23"/>
      <c r="AR26" s="27"/>
      <c r="AS26" s="24"/>
      <c r="AT26" s="16"/>
    </row>
    <row r="27" spans="1:46" ht="12.75">
      <c r="A27" s="1"/>
      <c r="B27" s="158"/>
      <c r="C27" s="158"/>
      <c r="D27" s="83" t="s">
        <v>44</v>
      </c>
      <c r="E27" s="88" t="s">
        <v>294</v>
      </c>
      <c r="F27" s="85">
        <v>9.4</v>
      </c>
      <c r="G27" s="18">
        <f t="shared" si="0"/>
        <v>21</v>
      </c>
      <c r="H27" s="161"/>
      <c r="I27" s="161"/>
      <c r="J27" s="156"/>
      <c r="K27" s="25"/>
      <c r="L27" s="19">
        <f t="shared" si="1"/>
        <v>22</v>
      </c>
      <c r="M27" s="17" t="str">
        <f ca="1" t="shared" si="3"/>
        <v>Ivano Postonjski</v>
      </c>
      <c r="N27" s="17" t="str">
        <f ca="1" t="shared" si="4"/>
        <v>L</v>
      </c>
      <c r="O27" s="77">
        <f ca="1" t="shared" si="5"/>
        <v>9.2</v>
      </c>
      <c r="P27" s="1"/>
      <c r="AH27" s="5"/>
      <c r="AI27" s="20">
        <v>22</v>
      </c>
      <c r="AJ27" s="21">
        <f ca="1" t="shared" si="6"/>
        <v>12</v>
      </c>
      <c r="AK27" s="4">
        <f t="shared" si="2"/>
        <v>22</v>
      </c>
      <c r="AL27" s="4">
        <f t="shared" si="7"/>
        <v>0</v>
      </c>
      <c r="AM27" s="5"/>
      <c r="AO27" s="16"/>
      <c r="AP27" s="16"/>
      <c r="AQ27" s="23"/>
      <c r="AR27" s="23"/>
      <c r="AS27" s="24"/>
      <c r="AT27" s="16"/>
    </row>
    <row r="28" spans="1:46" ht="12.75">
      <c r="A28" s="1"/>
      <c r="B28" s="157" t="s">
        <v>45</v>
      </c>
      <c r="C28" s="157" t="str">
        <f>Zapisnik!C18</f>
        <v>DV "Balončica"</v>
      </c>
      <c r="D28" s="83" t="s">
        <v>47</v>
      </c>
      <c r="E28" s="87" t="s">
        <v>295</v>
      </c>
      <c r="F28" s="85">
        <v>8.4</v>
      </c>
      <c r="G28" s="18">
        <f t="shared" si="0"/>
        <v>26</v>
      </c>
      <c r="H28" s="159">
        <f>G28+G29</f>
        <v>38</v>
      </c>
      <c r="I28" s="159">
        <f>RANK(H28,$H$6:$H$37,1)</f>
        <v>11</v>
      </c>
      <c r="J28" s="155">
        <f>17-I28</f>
        <v>6</v>
      </c>
      <c r="K28" s="25"/>
      <c r="L28" s="19">
        <f t="shared" si="1"/>
        <v>23</v>
      </c>
      <c r="M28" s="17" t="str">
        <f ca="1" t="shared" si="3"/>
        <v>Mark Crnković</v>
      </c>
      <c r="N28" s="17" t="str">
        <f ca="1" t="shared" si="4"/>
        <v>AH</v>
      </c>
      <c r="O28" s="77">
        <f ca="1" t="shared" si="5"/>
        <v>8.801</v>
      </c>
      <c r="P28" s="1"/>
      <c r="AH28" s="5"/>
      <c r="AI28" s="20">
        <v>23</v>
      </c>
      <c r="AJ28" s="21">
        <f ca="1" t="shared" si="6"/>
        <v>32</v>
      </c>
      <c r="AK28" s="4">
        <f t="shared" si="2"/>
        <v>23</v>
      </c>
      <c r="AL28" s="4">
        <f t="shared" si="7"/>
        <v>0</v>
      </c>
      <c r="AM28" s="5"/>
      <c r="AO28" s="16"/>
      <c r="AP28" s="16"/>
      <c r="AQ28" s="23"/>
      <c r="AR28" s="23"/>
      <c r="AS28" s="24"/>
      <c r="AT28" s="16"/>
    </row>
    <row r="29" spans="1:46" ht="12.75">
      <c r="A29" s="1"/>
      <c r="B29" s="158"/>
      <c r="C29" s="158"/>
      <c r="D29" s="83" t="s">
        <v>48</v>
      </c>
      <c r="E29" s="87" t="s">
        <v>296</v>
      </c>
      <c r="F29" s="85">
        <v>12.89</v>
      </c>
      <c r="G29" s="18">
        <f t="shared" si="0"/>
        <v>12</v>
      </c>
      <c r="H29" s="161"/>
      <c r="I29" s="161"/>
      <c r="J29" s="156"/>
      <c r="K29" s="25"/>
      <c r="L29" s="19">
        <f t="shared" si="1"/>
        <v>24</v>
      </c>
      <c r="M29" s="17" t="str">
        <f ca="1" t="shared" si="3"/>
        <v>Ivan Fučkar</v>
      </c>
      <c r="N29" s="17" t="str">
        <f ca="1" t="shared" si="4"/>
        <v>AF</v>
      </c>
      <c r="O29" s="77">
        <f ca="1" t="shared" si="5"/>
        <v>8.8</v>
      </c>
      <c r="P29" s="1"/>
      <c r="AH29" s="5"/>
      <c r="AI29" s="20">
        <v>24</v>
      </c>
      <c r="AJ29" s="21">
        <f ca="1" t="shared" si="6"/>
        <v>30</v>
      </c>
      <c r="AK29" s="4">
        <f t="shared" si="2"/>
        <v>24</v>
      </c>
      <c r="AL29" s="4">
        <f t="shared" si="7"/>
        <v>0</v>
      </c>
      <c r="AM29" s="5"/>
      <c r="AO29" s="16"/>
      <c r="AP29" s="16"/>
      <c r="AQ29" s="23"/>
      <c r="AR29" s="23"/>
      <c r="AS29" s="24"/>
      <c r="AT29" s="16"/>
    </row>
    <row r="30" spans="1:46" ht="12.75">
      <c r="A30" s="1"/>
      <c r="B30" s="157" t="s">
        <v>77</v>
      </c>
      <c r="C30" s="157" t="str">
        <f>Zapisnik!C19</f>
        <v>Mravci</v>
      </c>
      <c r="D30" s="83" t="s">
        <v>79</v>
      </c>
      <c r="E30" s="87" t="s">
        <v>297</v>
      </c>
      <c r="F30" s="85">
        <v>15.15</v>
      </c>
      <c r="G30" s="18">
        <f t="shared" si="0"/>
        <v>8</v>
      </c>
      <c r="H30" s="159">
        <f>G30+G31</f>
        <v>36</v>
      </c>
      <c r="I30" s="159">
        <f>RANK(H30,$H$6:$H$37,1)</f>
        <v>10</v>
      </c>
      <c r="J30" s="155">
        <f>17-I30</f>
        <v>7</v>
      </c>
      <c r="K30" s="25"/>
      <c r="L30" s="19">
        <f t="shared" si="1"/>
        <v>25</v>
      </c>
      <c r="M30" s="17" t="str">
        <f ca="1" t="shared" si="3"/>
        <v>Šimun Mlinarić</v>
      </c>
      <c r="N30" s="17" t="str">
        <f ca="1" t="shared" si="4"/>
        <v>AG</v>
      </c>
      <c r="O30" s="77">
        <f ca="1" t="shared" si="5"/>
        <v>8.6</v>
      </c>
      <c r="P30" s="1"/>
      <c r="AH30" s="5"/>
      <c r="AI30" s="20">
        <v>25</v>
      </c>
      <c r="AJ30" s="21">
        <f ca="1" t="shared" si="6"/>
        <v>31</v>
      </c>
      <c r="AK30" s="4">
        <f t="shared" si="2"/>
        <v>25</v>
      </c>
      <c r="AL30" s="4">
        <f t="shared" si="7"/>
        <v>0</v>
      </c>
      <c r="AM30" s="5"/>
      <c r="AO30" s="16"/>
      <c r="AP30" s="16"/>
      <c r="AQ30" s="23"/>
      <c r="AR30" s="23"/>
      <c r="AS30" s="24"/>
      <c r="AT30" s="16"/>
    </row>
    <row r="31" spans="1:46" ht="12.75">
      <c r="A31" s="1"/>
      <c r="B31" s="158"/>
      <c r="C31" s="158"/>
      <c r="D31" s="83" t="s">
        <v>80</v>
      </c>
      <c r="E31" s="87" t="s">
        <v>298</v>
      </c>
      <c r="F31" s="85">
        <v>7.45</v>
      </c>
      <c r="G31" s="18">
        <f t="shared" si="0"/>
        <v>28</v>
      </c>
      <c r="H31" s="161"/>
      <c r="I31" s="161"/>
      <c r="J31" s="156"/>
      <c r="K31" s="25"/>
      <c r="L31" s="19">
        <f t="shared" si="1"/>
        <v>26</v>
      </c>
      <c r="M31" s="17" t="str">
        <f ca="1" t="shared" si="3"/>
        <v>Igor Karlovšek</v>
      </c>
      <c r="N31" s="17" t="str">
        <f ca="1" t="shared" si="4"/>
        <v>Y</v>
      </c>
      <c r="O31" s="77">
        <f ca="1" t="shared" si="5"/>
        <v>8.4</v>
      </c>
      <c r="P31" s="1"/>
      <c r="AH31" s="5"/>
      <c r="AI31" s="20">
        <v>26</v>
      </c>
      <c r="AJ31" s="21">
        <f ca="1" t="shared" si="6"/>
        <v>23</v>
      </c>
      <c r="AK31" s="4">
        <f t="shared" si="2"/>
        <v>26</v>
      </c>
      <c r="AL31" s="4">
        <f t="shared" si="7"/>
        <v>0</v>
      </c>
      <c r="AM31" s="5"/>
      <c r="AO31" s="16"/>
      <c r="AP31" s="16"/>
      <c r="AQ31" s="23"/>
      <c r="AR31" s="23"/>
      <c r="AS31" s="24"/>
      <c r="AT31" s="16"/>
    </row>
    <row r="32" spans="1:46" ht="12.75">
      <c r="A32" s="1"/>
      <c r="B32" s="157" t="s">
        <v>81</v>
      </c>
      <c r="C32" s="157" t="str">
        <f>Zapisnik!C20</f>
        <v>DV "Kesten"</v>
      </c>
      <c r="D32" s="83" t="s">
        <v>86</v>
      </c>
      <c r="E32" s="87" t="s">
        <v>299</v>
      </c>
      <c r="F32" s="85">
        <v>15.4</v>
      </c>
      <c r="G32" s="18">
        <f t="shared" si="0"/>
        <v>7</v>
      </c>
      <c r="H32" s="159">
        <f>G32+G33</f>
        <v>24</v>
      </c>
      <c r="I32" s="159">
        <f>RANK(H32,$H$6:$H$37,1)</f>
        <v>5</v>
      </c>
      <c r="J32" s="155">
        <f>17-I32</f>
        <v>12</v>
      </c>
      <c r="K32" s="25"/>
      <c r="L32" s="19">
        <f t="shared" si="1"/>
        <v>27</v>
      </c>
      <c r="M32" s="17" t="str">
        <f ca="1" t="shared" si="3"/>
        <v>Matija Šobak</v>
      </c>
      <c r="N32" s="17" t="str">
        <f ca="1" t="shared" si="4"/>
        <v>C</v>
      </c>
      <c r="O32" s="77">
        <f ca="1" t="shared" si="5"/>
        <v>8</v>
      </c>
      <c r="P32" s="1"/>
      <c r="AH32" s="5"/>
      <c r="AI32" s="20">
        <v>27</v>
      </c>
      <c r="AJ32" s="21">
        <f ca="1" t="shared" si="6"/>
        <v>3</v>
      </c>
      <c r="AK32" s="4">
        <f t="shared" si="2"/>
        <v>27</v>
      </c>
      <c r="AL32" s="4">
        <f t="shared" si="7"/>
        <v>0</v>
      </c>
      <c r="AM32" s="5"/>
      <c r="AO32" s="16"/>
      <c r="AP32" s="16"/>
      <c r="AQ32" s="23"/>
      <c r="AR32" s="23"/>
      <c r="AS32" s="24"/>
      <c r="AT32" s="16"/>
    </row>
    <row r="33" spans="1:46" ht="12.75">
      <c r="A33" s="1"/>
      <c r="B33" s="158"/>
      <c r="C33" s="158"/>
      <c r="D33" s="83" t="s">
        <v>87</v>
      </c>
      <c r="E33" s="87" t="s">
        <v>300</v>
      </c>
      <c r="F33" s="85">
        <v>11.55</v>
      </c>
      <c r="G33" s="18">
        <f t="shared" si="0"/>
        <v>17</v>
      </c>
      <c r="H33" s="161"/>
      <c r="I33" s="161"/>
      <c r="J33" s="156"/>
      <c r="K33" s="25"/>
      <c r="L33" s="19">
        <f t="shared" si="1"/>
        <v>28</v>
      </c>
      <c r="M33" s="17" t="str">
        <f ca="1" t="shared" si="3"/>
        <v>David Gumbas</v>
      </c>
      <c r="N33" s="17" t="str">
        <f ca="1" t="shared" si="4"/>
        <v>AB</v>
      </c>
      <c r="O33" s="77">
        <f ca="1" t="shared" si="5"/>
        <v>7.45</v>
      </c>
      <c r="P33" s="1"/>
      <c r="AH33" s="5"/>
      <c r="AI33" s="20">
        <v>28</v>
      </c>
      <c r="AJ33" s="21">
        <f ca="1" t="shared" si="6"/>
        <v>26</v>
      </c>
      <c r="AK33" s="4">
        <f t="shared" si="2"/>
        <v>28</v>
      </c>
      <c r="AL33" s="4">
        <f t="shared" si="7"/>
        <v>0</v>
      </c>
      <c r="AM33" s="5"/>
      <c r="AO33" s="16"/>
      <c r="AP33" s="16"/>
      <c r="AQ33" s="23"/>
      <c r="AR33" s="23"/>
      <c r="AS33" s="24"/>
      <c r="AT33" s="16"/>
    </row>
    <row r="34" spans="1:46" ht="12.75">
      <c r="A34" s="1"/>
      <c r="B34" s="157" t="s">
        <v>82</v>
      </c>
      <c r="C34" s="157" t="str">
        <f>Zapisnik!C21</f>
        <v>DV "Zipkica" 2</v>
      </c>
      <c r="D34" s="83" t="s">
        <v>88</v>
      </c>
      <c r="E34" s="87" t="s">
        <v>301</v>
      </c>
      <c r="F34" s="85">
        <v>14.2</v>
      </c>
      <c r="G34" s="18">
        <f t="shared" si="0"/>
        <v>9</v>
      </c>
      <c r="H34" s="159">
        <f>G34+G35</f>
        <v>33</v>
      </c>
      <c r="I34" s="159">
        <f>RANK(H34,$H$6:$H$37,1)</f>
        <v>9</v>
      </c>
      <c r="J34" s="155">
        <f>17-I34</f>
        <v>8</v>
      </c>
      <c r="K34" s="25"/>
      <c r="L34" s="19">
        <f t="shared" si="1"/>
        <v>29</v>
      </c>
      <c r="M34" s="17" t="str">
        <f ca="1" t="shared" si="3"/>
        <v>Mateo Mustač</v>
      </c>
      <c r="N34" s="17" t="str">
        <f ca="1" t="shared" si="4"/>
        <v>D</v>
      </c>
      <c r="O34" s="77">
        <f ca="1" t="shared" si="5"/>
        <v>7</v>
      </c>
      <c r="P34" s="1"/>
      <c r="AH34" s="5"/>
      <c r="AI34" s="20">
        <v>29</v>
      </c>
      <c r="AJ34" s="21">
        <f ca="1" t="shared" si="6"/>
        <v>4</v>
      </c>
      <c r="AK34" s="4">
        <f t="shared" si="2"/>
        <v>29</v>
      </c>
      <c r="AL34" s="4">
        <f t="shared" si="7"/>
        <v>0</v>
      </c>
      <c r="AM34" s="5"/>
      <c r="AO34" s="16"/>
      <c r="AP34" s="16"/>
      <c r="AQ34" s="23"/>
      <c r="AR34" s="23"/>
      <c r="AS34" s="24"/>
      <c r="AT34" s="16"/>
    </row>
    <row r="35" spans="1:46" ht="12.75">
      <c r="A35" s="1"/>
      <c r="B35" s="158"/>
      <c r="C35" s="158"/>
      <c r="D35" s="83" t="s">
        <v>89</v>
      </c>
      <c r="E35" s="87" t="s">
        <v>302</v>
      </c>
      <c r="F35" s="85">
        <v>8.8</v>
      </c>
      <c r="G35" s="18">
        <f t="shared" si="0"/>
        <v>24</v>
      </c>
      <c r="H35" s="161"/>
      <c r="I35" s="161"/>
      <c r="J35" s="156"/>
      <c r="K35" s="25"/>
      <c r="L35" s="19">
        <f t="shared" si="1"/>
        <v>30</v>
      </c>
      <c r="M35" s="17" t="str">
        <f ca="1" t="shared" si="3"/>
        <v>Adriano Bosak</v>
      </c>
      <c r="N35" s="17" t="str">
        <f ca="1" t="shared" si="4"/>
        <v>V</v>
      </c>
      <c r="O35" s="77">
        <f ca="1" t="shared" si="5"/>
        <v>6.3</v>
      </c>
      <c r="P35" s="1"/>
      <c r="AH35" s="5"/>
      <c r="AI35" s="20">
        <v>30</v>
      </c>
      <c r="AJ35" s="21">
        <f ca="1" t="shared" si="6"/>
        <v>21</v>
      </c>
      <c r="AK35" s="4">
        <f t="shared" si="2"/>
        <v>30</v>
      </c>
      <c r="AL35" s="4">
        <f t="shared" si="7"/>
        <v>0</v>
      </c>
      <c r="AM35" s="5"/>
      <c r="AO35" s="16"/>
      <c r="AP35" s="16"/>
      <c r="AQ35" s="23"/>
      <c r="AR35" s="23"/>
      <c r="AS35" s="24"/>
      <c r="AT35" s="16"/>
    </row>
    <row r="36" spans="1:46" ht="12.75">
      <c r="A36" s="1"/>
      <c r="B36" s="157" t="s">
        <v>95</v>
      </c>
      <c r="C36" s="157" t="str">
        <f>Zapisnik!C22</f>
        <v>DVJ "Zipkica"</v>
      </c>
      <c r="D36" s="83" t="s">
        <v>97</v>
      </c>
      <c r="E36" s="87" t="s">
        <v>303</v>
      </c>
      <c r="F36" s="85">
        <v>8.6</v>
      </c>
      <c r="G36" s="18">
        <f t="shared" si="0"/>
        <v>25</v>
      </c>
      <c r="H36" s="159">
        <f>G36+G37</f>
        <v>48</v>
      </c>
      <c r="I36" s="159">
        <f>RANK(H36,$H$6:$H$37,1)</f>
        <v>13</v>
      </c>
      <c r="J36" s="155">
        <f>17-I36</f>
        <v>4</v>
      </c>
      <c r="K36" s="25"/>
      <c r="L36" s="19">
        <f>IF(O35=O36,L35,AI36)</f>
        <v>31</v>
      </c>
      <c r="M36" s="17" t="str">
        <f ca="1" t="shared" si="3"/>
        <v>Luka Pugar</v>
      </c>
      <c r="N36" s="17" t="str">
        <f ca="1" t="shared" si="4"/>
        <v>T</v>
      </c>
      <c r="O36" s="77">
        <f ca="1" t="shared" si="5"/>
        <v>5.9</v>
      </c>
      <c r="P36" s="1"/>
      <c r="AH36" s="5"/>
      <c r="AI36" s="20">
        <v>31</v>
      </c>
      <c r="AJ36" s="21">
        <f ca="1" t="shared" si="6"/>
        <v>19</v>
      </c>
      <c r="AK36" s="4">
        <f>AI36-AL36</f>
        <v>31</v>
      </c>
      <c r="AL36" s="4">
        <f t="shared" si="7"/>
        <v>0</v>
      </c>
      <c r="AM36" s="5"/>
      <c r="AO36" s="16"/>
      <c r="AP36" s="16"/>
      <c r="AQ36" s="23"/>
      <c r="AR36" s="23"/>
      <c r="AS36" s="24"/>
      <c r="AT36" s="16"/>
    </row>
    <row r="37" spans="1:46" ht="12.75">
      <c r="A37" s="1"/>
      <c r="B37" s="158"/>
      <c r="C37" s="158"/>
      <c r="D37" s="83" t="s">
        <v>98</v>
      </c>
      <c r="E37" s="87" t="s">
        <v>304</v>
      </c>
      <c r="F37" s="85">
        <v>8.801</v>
      </c>
      <c r="G37" s="18">
        <f t="shared" si="0"/>
        <v>23</v>
      </c>
      <c r="H37" s="161"/>
      <c r="I37" s="161"/>
      <c r="J37" s="156"/>
      <c r="K37" s="25"/>
      <c r="L37" s="19">
        <f>IF(O36=O37,L36,AI37)</f>
        <v>32</v>
      </c>
      <c r="M37" s="17" t="str">
        <f ca="1" t="shared" si="3"/>
        <v>Tin Celenko</v>
      </c>
      <c r="N37" s="17" t="str">
        <f ca="1" t="shared" si="4"/>
        <v>U</v>
      </c>
      <c r="O37" s="77">
        <f ca="1" t="shared" si="5"/>
        <v>3.55</v>
      </c>
      <c r="P37" s="1"/>
      <c r="AH37" s="5"/>
      <c r="AI37" s="20">
        <v>32</v>
      </c>
      <c r="AJ37" s="21">
        <f ca="1" t="shared" si="6"/>
        <v>20</v>
      </c>
      <c r="AK37" s="4">
        <f>AI37-AL37</f>
        <v>32</v>
      </c>
      <c r="AL37" s="4">
        <f t="shared" si="7"/>
        <v>0</v>
      </c>
      <c r="AM37" s="5"/>
      <c r="AO37" s="16"/>
      <c r="AP37" s="16"/>
      <c r="AQ37" s="23"/>
      <c r="AR37" s="23"/>
      <c r="AS37" s="24"/>
      <c r="AT37" s="16"/>
    </row>
    <row r="38" spans="1:46" ht="12.75">
      <c r="A38" s="1"/>
      <c r="B38" s="1"/>
      <c r="C38" s="1"/>
      <c r="D38" s="1"/>
      <c r="E38" s="1"/>
      <c r="F38" s="1"/>
      <c r="G38" s="2"/>
      <c r="H38" s="1"/>
      <c r="I38" s="1"/>
      <c r="J38" s="1"/>
      <c r="K38" s="1"/>
      <c r="L38" s="1"/>
      <c r="M38" s="1"/>
      <c r="N38" s="1"/>
      <c r="O38" s="1"/>
      <c r="P38" s="1"/>
      <c r="AJ38" s="21"/>
      <c r="AO38" s="16"/>
      <c r="AP38" s="16"/>
      <c r="AQ38" s="16"/>
      <c r="AR38" s="16"/>
      <c r="AS38" s="16"/>
      <c r="AT38" s="16"/>
    </row>
  </sheetData>
  <sheetProtection/>
  <mergeCells count="81">
    <mergeCell ref="I36:I37"/>
    <mergeCell ref="J36:J37"/>
    <mergeCell ref="B36:B37"/>
    <mergeCell ref="C36:C37"/>
    <mergeCell ref="H36:H37"/>
    <mergeCell ref="J34:J35"/>
    <mergeCell ref="B32:B33"/>
    <mergeCell ref="C32:C33"/>
    <mergeCell ref="H32:H33"/>
    <mergeCell ref="I32:I33"/>
    <mergeCell ref="B34:B35"/>
    <mergeCell ref="C34:C35"/>
    <mergeCell ref="H34:H35"/>
    <mergeCell ref="I34:I35"/>
    <mergeCell ref="J8:J9"/>
    <mergeCell ref="J10:J11"/>
    <mergeCell ref="J12:J13"/>
    <mergeCell ref="J32:J33"/>
    <mergeCell ref="J30:J31"/>
    <mergeCell ref="C3:I3"/>
    <mergeCell ref="J28:J29"/>
    <mergeCell ref="J14:J15"/>
    <mergeCell ref="J16:J17"/>
    <mergeCell ref="J18:J19"/>
    <mergeCell ref="J20:J21"/>
    <mergeCell ref="J22:J23"/>
    <mergeCell ref="J24:J25"/>
    <mergeCell ref="J26:J27"/>
    <mergeCell ref="J6:J7"/>
    <mergeCell ref="B6:B7"/>
    <mergeCell ref="C6:C7"/>
    <mergeCell ref="H6:H7"/>
    <mergeCell ref="I6:I7"/>
    <mergeCell ref="B8:B9"/>
    <mergeCell ref="C8:C9"/>
    <mergeCell ref="H8:H9"/>
    <mergeCell ref="I8:I9"/>
    <mergeCell ref="B10:B11"/>
    <mergeCell ref="C10:C11"/>
    <mergeCell ref="H10:H11"/>
    <mergeCell ref="I10:I11"/>
    <mergeCell ref="B12:B13"/>
    <mergeCell ref="C12:C13"/>
    <mergeCell ref="H12:H13"/>
    <mergeCell ref="I12:I13"/>
    <mergeCell ref="B14:B15"/>
    <mergeCell ref="C14:C15"/>
    <mergeCell ref="H14:H15"/>
    <mergeCell ref="I14:I15"/>
    <mergeCell ref="B16:B17"/>
    <mergeCell ref="C16:C17"/>
    <mergeCell ref="H16:H17"/>
    <mergeCell ref="I16:I17"/>
    <mergeCell ref="B18:B19"/>
    <mergeCell ref="C18:C19"/>
    <mergeCell ref="H18:H19"/>
    <mergeCell ref="I18:I19"/>
    <mergeCell ref="B20:B21"/>
    <mergeCell ref="C20:C21"/>
    <mergeCell ref="H20:H21"/>
    <mergeCell ref="I20:I21"/>
    <mergeCell ref="B22:B23"/>
    <mergeCell ref="C22:C23"/>
    <mergeCell ref="H22:H23"/>
    <mergeCell ref="I22:I23"/>
    <mergeCell ref="B24:B25"/>
    <mergeCell ref="C24:C25"/>
    <mergeCell ref="H24:H25"/>
    <mergeCell ref="I24:I25"/>
    <mergeCell ref="B26:B27"/>
    <mergeCell ref="C26:C27"/>
    <mergeCell ref="H26:H27"/>
    <mergeCell ref="I26:I27"/>
    <mergeCell ref="B28:B29"/>
    <mergeCell ref="C28:C29"/>
    <mergeCell ref="H28:H29"/>
    <mergeCell ref="I28:I29"/>
    <mergeCell ref="B30:B31"/>
    <mergeCell ref="C30:C31"/>
    <mergeCell ref="H30:H31"/>
    <mergeCell ref="I30:I31"/>
  </mergeCells>
  <printOptions/>
  <pageMargins left="0.3937007874015748" right="0.3937007874015748" top="0.7874015748031497" bottom="0.3937007874015748" header="0.3937007874015748" footer="0.5118110236220472"/>
  <pageSetup fitToHeight="107" horizontalDpi="600" verticalDpi="600" orientation="landscape" paperSize="9" scale="98" r:id="rId1"/>
  <headerFooter alignWithMargins="0">
    <oddHeader>&amp;LZabok&amp;C14. OLIMPIJADA DJEČJIH VRTIĆA&amp;R09.05.2015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T38"/>
  <sheetViews>
    <sheetView view="pageBreakPreview" zoomScale="115" zoomScaleNormal="115" zoomScaleSheetLayoutView="115" zoomScalePageLayoutView="0" workbookViewId="0" topLeftCell="A2">
      <selection activeCell="F27" sqref="F27"/>
    </sheetView>
  </sheetViews>
  <sheetFormatPr defaultColWidth="9.140625" defaultRowHeight="12.75"/>
  <cols>
    <col min="1" max="1" width="3.57421875" style="4" customWidth="1"/>
    <col min="2" max="2" width="3.8515625" style="4" customWidth="1"/>
    <col min="3" max="3" width="22.28125" style="4" customWidth="1"/>
    <col min="4" max="4" width="3.28125" style="4" bestFit="1" customWidth="1"/>
    <col min="5" max="5" width="21.421875" style="4" customWidth="1"/>
    <col min="6" max="6" width="8.7109375" style="4" customWidth="1"/>
    <col min="7" max="7" width="6.57421875" style="28" customWidth="1"/>
    <col min="8" max="8" width="8.00390625" style="4" customWidth="1"/>
    <col min="9" max="9" width="7.00390625" style="4" customWidth="1"/>
    <col min="10" max="10" width="7.28125" style="4" customWidth="1"/>
    <col min="11" max="12" width="5.00390625" style="4" customWidth="1"/>
    <col min="13" max="13" width="22.57421875" style="4" customWidth="1"/>
    <col min="14" max="14" width="4.140625" style="4" customWidth="1"/>
    <col min="15" max="15" width="8.28125" style="4" customWidth="1"/>
    <col min="16" max="16" width="5.00390625" style="4" customWidth="1"/>
    <col min="17" max="33" width="9.140625" style="3" customWidth="1"/>
    <col min="34" max="34" width="9.140625" style="4" customWidth="1"/>
    <col min="35" max="35" width="9.140625" style="28" customWidth="1"/>
    <col min="36" max="16384" width="9.140625" style="4" customWidth="1"/>
  </cols>
  <sheetData>
    <row r="1" ht="12.75" customHeight="1" hidden="1"/>
    <row r="2" spans="1:16" ht="13.5" thickBot="1">
      <c r="A2" s="1"/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</row>
    <row r="3" spans="1:39" ht="21" thickBot="1" thickTop="1">
      <c r="A3" s="1"/>
      <c r="B3" s="1"/>
      <c r="C3" s="162" t="s">
        <v>72</v>
      </c>
      <c r="D3" s="163"/>
      <c r="E3" s="163"/>
      <c r="F3" s="163"/>
      <c r="G3" s="163"/>
      <c r="H3" s="163"/>
      <c r="I3" s="189"/>
      <c r="J3" s="1"/>
      <c r="K3" s="1"/>
      <c r="L3" s="1"/>
      <c r="M3" s="1"/>
      <c r="N3" s="1"/>
      <c r="O3" s="1"/>
      <c r="P3" s="1"/>
      <c r="AI3" s="14"/>
      <c r="AJ3" s="5"/>
      <c r="AK3" s="5"/>
      <c r="AL3" s="5"/>
      <c r="AM3" s="5"/>
    </row>
    <row r="4" spans="1:39" ht="13.5" thickTop="1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AI4" s="14"/>
      <c r="AJ4" s="5"/>
      <c r="AK4" s="5"/>
      <c r="AL4" s="5"/>
      <c r="AM4" s="5"/>
    </row>
    <row r="5" spans="1:46" ht="62.25" customHeight="1">
      <c r="A5" s="1"/>
      <c r="B5" s="6"/>
      <c r="C5" s="7" t="s">
        <v>1</v>
      </c>
      <c r="D5" s="6"/>
      <c r="E5" s="30" t="s">
        <v>91</v>
      </c>
      <c r="F5" s="8" t="s">
        <v>3</v>
      </c>
      <c r="G5" s="9" t="s">
        <v>4</v>
      </c>
      <c r="H5" s="10" t="s">
        <v>5</v>
      </c>
      <c r="I5" s="9" t="s">
        <v>4</v>
      </c>
      <c r="J5" s="11" t="s">
        <v>6</v>
      </c>
      <c r="K5" s="12"/>
      <c r="L5" s="9" t="s">
        <v>4</v>
      </c>
      <c r="M5" s="13" t="s">
        <v>2</v>
      </c>
      <c r="N5" s="13"/>
      <c r="O5" s="76" t="s">
        <v>3</v>
      </c>
      <c r="P5" s="78"/>
      <c r="AH5" s="5"/>
      <c r="AI5" s="14"/>
      <c r="AJ5" s="5"/>
      <c r="AK5" s="14"/>
      <c r="AL5" s="15"/>
      <c r="AM5" s="5"/>
      <c r="AO5" s="16"/>
      <c r="AP5" s="16"/>
      <c r="AQ5" s="16"/>
      <c r="AR5" s="16"/>
      <c r="AS5" s="16"/>
      <c r="AT5" s="16"/>
    </row>
    <row r="6" spans="1:46" ht="12.75">
      <c r="A6" s="1"/>
      <c r="B6" s="157" t="s">
        <v>7</v>
      </c>
      <c r="C6" s="157" t="str">
        <f>Zapisnik!C7</f>
        <v>DV "Maslačak"</v>
      </c>
      <c r="D6" s="83" t="s">
        <v>9</v>
      </c>
      <c r="E6" s="87" t="s">
        <v>305</v>
      </c>
      <c r="F6" s="85">
        <v>10.45</v>
      </c>
      <c r="G6" s="18">
        <f>RANK(F6,$F$6:$F$37,0)</f>
        <v>9</v>
      </c>
      <c r="H6" s="159">
        <f>G6+G7</f>
        <v>20</v>
      </c>
      <c r="I6" s="159">
        <f>RANK(H6,$H$6:$H$37,1)</f>
        <v>4</v>
      </c>
      <c r="J6" s="155">
        <f>17-I6</f>
        <v>13</v>
      </c>
      <c r="K6" s="12"/>
      <c r="L6" s="19">
        <v>1</v>
      </c>
      <c r="M6" s="17" t="str">
        <f ca="1">INDIRECT("e"&amp;(5+MATCH(AI6,$G$6:$G$37,0)))</f>
        <v>Dora Hren</v>
      </c>
      <c r="N6" s="17" t="str">
        <f ca="1">INDIRECT("d"&amp;(5+MATCH(AI6,$G$6:$G$37,0)))</f>
        <v>C</v>
      </c>
      <c r="O6" s="77">
        <f ca="1">INDIRECT("f"&amp;(5+MATCH(AI6,$G$6:$G$37,0)))</f>
        <v>14</v>
      </c>
      <c r="P6" s="78"/>
      <c r="AH6" s="5"/>
      <c r="AI6" s="20">
        <v>1</v>
      </c>
      <c r="AJ6" s="21">
        <f>MATCH(AI6,$G$6:$G$37,0)</f>
        <v>3</v>
      </c>
      <c r="AL6" s="22"/>
      <c r="AM6" s="5"/>
      <c r="AO6" s="16"/>
      <c r="AP6" s="16"/>
      <c r="AQ6" s="23"/>
      <c r="AR6" s="23"/>
      <c r="AS6" s="24"/>
      <c r="AT6" s="16"/>
    </row>
    <row r="7" spans="1:46" ht="12.75">
      <c r="A7" s="1"/>
      <c r="B7" s="158"/>
      <c r="C7" s="158"/>
      <c r="D7" s="83" t="s">
        <v>10</v>
      </c>
      <c r="E7" s="87" t="s">
        <v>306</v>
      </c>
      <c r="F7" s="85">
        <v>10.4</v>
      </c>
      <c r="G7" s="18">
        <f aca="true" t="shared" si="0" ref="G7:G37">RANK(F7,$F$6:$F$37,0)</f>
        <v>11</v>
      </c>
      <c r="H7" s="161"/>
      <c r="I7" s="161"/>
      <c r="J7" s="156"/>
      <c r="K7" s="25"/>
      <c r="L7" s="19">
        <f aca="true" t="shared" si="1" ref="L7:L37">IF(O6=O7,L6,AI7)</f>
        <v>2</v>
      </c>
      <c r="M7" s="17" t="str">
        <f ca="1">IF(COUNTIF($G$6:$G$37,AI7)=0,INDIRECT("e"&amp;(5+AJ6+MATCH(AK7,INDIRECT("G"&amp;(6+AJ6)&amp;":$G$37"),0))),INDIRECT("e"&amp;(5+MATCH(AI7,$G$6:$G$37,0))))</f>
        <v>Mirna Martinić</v>
      </c>
      <c r="N7" s="17" t="str">
        <f ca="1">IF(COUNTIF($G$6:$G$37,AI7)=0,INDIRECT("d"&amp;(5+AJ6+MATCH(AK7,INDIRECT("G"&amp;(6+AJ6)&amp;":$G$37"),0))),INDIRECT("d"&amp;(5+MATCH(AI7,$G$6:$G$37,0))))</f>
        <v>G</v>
      </c>
      <c r="O7" s="77">
        <f ca="1">IF(COUNTIF($G$6:$G$37,AI7)=0,INDIRECT("f"&amp;(5+AJ6+MATCH(AK7,INDIRECT("G"&amp;(6+AJ6)&amp;":$G$37"),0))),INDIRECT("f"&amp;(5+MATCH(AI7,$G$6:$G$37,0))))</f>
        <v>13.5</v>
      </c>
      <c r="P7" s="78"/>
      <c r="AH7" s="5"/>
      <c r="AI7" s="20">
        <v>2</v>
      </c>
      <c r="AJ7" s="21">
        <f ca="1">IF(COUNTIF($G$6:$G$37,AI7)=0,AJ6+MATCH(AK7,INDIRECT("G"&amp;(6+AJ6)&amp;":$G$37"),0),MATCH(AI7,$G$6:$G$37,0))</f>
        <v>7</v>
      </c>
      <c r="AK7" s="4">
        <f aca="true" t="shared" si="2" ref="AK7:AK37">AI7-AL7</f>
        <v>2</v>
      </c>
      <c r="AL7" s="4">
        <f>IF(COUNTIF($G$6:$G$37,AI7)=0,AK6+1,)</f>
        <v>0</v>
      </c>
      <c r="AM7" s="5"/>
      <c r="AO7" s="16"/>
      <c r="AP7" s="16"/>
      <c r="AQ7" s="23"/>
      <c r="AR7" s="23"/>
      <c r="AS7" s="24"/>
      <c r="AT7" s="16"/>
    </row>
    <row r="8" spans="1:46" ht="12.75">
      <c r="A8" s="1"/>
      <c r="B8" s="157" t="s">
        <v>11</v>
      </c>
      <c r="C8" s="157" t="str">
        <f>Zapisnik!C8</f>
        <v>DV "Pušlek"</v>
      </c>
      <c r="D8" s="83" t="s">
        <v>13</v>
      </c>
      <c r="E8" s="87" t="s">
        <v>307</v>
      </c>
      <c r="F8" s="85">
        <v>14</v>
      </c>
      <c r="G8" s="18">
        <f t="shared" si="0"/>
        <v>1</v>
      </c>
      <c r="H8" s="159">
        <f>G8+G9</f>
        <v>15</v>
      </c>
      <c r="I8" s="159">
        <f>RANK(H8,$H$6:$H$37,1)</f>
        <v>1</v>
      </c>
      <c r="J8" s="155">
        <f>17-I8</f>
        <v>16</v>
      </c>
      <c r="K8" s="25"/>
      <c r="L8" s="19">
        <f t="shared" si="1"/>
        <v>3</v>
      </c>
      <c r="M8" s="17" t="str">
        <f aca="true" ca="1" t="shared" si="3" ref="M8:M37">IF(COUNTIF($G$6:$G$37,AI8)=0,INDIRECT("e"&amp;(5+AJ7+MATCH(AK8,INDIRECT("G"&amp;(6+AJ7)&amp;":$G$37"),0))),INDIRECT("e"&amp;(5+MATCH(AI8,$G$6:$G$37,0))))</f>
        <v>Petra Vračević</v>
      </c>
      <c r="N8" s="17" t="str">
        <f aca="true" ca="1" t="shared" si="4" ref="N8:N37">IF(COUNTIF($G$6:$G$37,AI8)=0,INDIRECT("d"&amp;(5+AJ7+MATCH(AK8,INDIRECT("G"&amp;(6+AJ7)&amp;":$G$37"),0))),INDIRECT("d"&amp;(5+MATCH(AI8,$G$6:$G$37,0))))</f>
        <v>L</v>
      </c>
      <c r="O8" s="77">
        <f aca="true" ca="1" t="shared" si="5" ref="O8:O37">IF(COUNTIF($G$6:$G$37,AI8)=0,INDIRECT("f"&amp;(5+AJ7+MATCH(AK8,INDIRECT("G"&amp;(6+AJ7)&amp;":$G$37"),0))),INDIRECT("f"&amp;(5+MATCH(AI8,$G$6:$G$37,0))))</f>
        <v>11.94</v>
      </c>
      <c r="P8" s="78"/>
      <c r="AH8" s="5"/>
      <c r="AI8" s="20">
        <v>3</v>
      </c>
      <c r="AJ8" s="21">
        <f aca="true" ca="1" t="shared" si="6" ref="AJ8:AJ37">IF(COUNTIF($G$6:$G$37,AI8)=0,AJ7+MATCH(AK8,INDIRECT("G"&amp;(6+AJ7)&amp;":$G$37"),0),MATCH(AI8,$G$6:$G$37,0))</f>
        <v>12</v>
      </c>
      <c r="AK8" s="4">
        <f t="shared" si="2"/>
        <v>3</v>
      </c>
      <c r="AL8" s="4">
        <f>IF(COUNTIF($G$6:$G$37,AI8)=0,AL7+1,)</f>
        <v>0</v>
      </c>
      <c r="AM8" s="5"/>
      <c r="AO8" s="16"/>
      <c r="AP8" s="16"/>
      <c r="AQ8" s="23"/>
      <c r="AR8" s="23"/>
      <c r="AS8" s="24"/>
      <c r="AT8" s="16"/>
    </row>
    <row r="9" spans="1:46" ht="12.75">
      <c r="A9" s="1"/>
      <c r="B9" s="158"/>
      <c r="C9" s="158"/>
      <c r="D9" s="83" t="s">
        <v>14</v>
      </c>
      <c r="E9" s="87" t="s">
        <v>308</v>
      </c>
      <c r="F9" s="85">
        <v>9.5</v>
      </c>
      <c r="G9" s="18">
        <f t="shared" si="0"/>
        <v>14</v>
      </c>
      <c r="H9" s="161"/>
      <c r="I9" s="161"/>
      <c r="J9" s="156"/>
      <c r="K9" s="25"/>
      <c r="L9" s="19">
        <f t="shared" si="1"/>
        <v>4</v>
      </c>
      <c r="M9" s="17" t="str">
        <f ca="1" t="shared" si="3"/>
        <v>Andreja Postružin</v>
      </c>
      <c r="N9" s="17" t="str">
        <f ca="1" t="shared" si="4"/>
        <v>S</v>
      </c>
      <c r="O9" s="77">
        <f ca="1" t="shared" si="5"/>
        <v>11.6</v>
      </c>
      <c r="P9" s="78"/>
      <c r="AH9" s="5"/>
      <c r="AI9" s="20">
        <v>4</v>
      </c>
      <c r="AJ9" s="21">
        <f ca="1" t="shared" si="6"/>
        <v>18</v>
      </c>
      <c r="AK9" s="4">
        <f t="shared" si="2"/>
        <v>4</v>
      </c>
      <c r="AL9" s="4">
        <f aca="true" t="shared" si="7" ref="AL9:AL37">IF(COUNTIF($G$6:$G$37,AI9)=0,AL8+1,)</f>
        <v>0</v>
      </c>
      <c r="AM9" s="5"/>
      <c r="AO9" s="16"/>
      <c r="AP9" s="16"/>
      <c r="AQ9" s="23"/>
      <c r="AR9" s="23"/>
      <c r="AS9" s="24"/>
      <c r="AT9" s="16"/>
    </row>
    <row r="10" spans="1:46" ht="12.75">
      <c r="A10" s="1"/>
      <c r="B10" s="157" t="s">
        <v>15</v>
      </c>
      <c r="C10" s="157" t="str">
        <f>Zapisnik!C9</f>
        <v>DV "Bubamara"</v>
      </c>
      <c r="D10" s="83" t="s">
        <v>17</v>
      </c>
      <c r="E10" s="88" t="s">
        <v>309</v>
      </c>
      <c r="F10" s="85">
        <v>11.4</v>
      </c>
      <c r="G10" s="18">
        <f t="shared" si="0"/>
        <v>5</v>
      </c>
      <c r="H10" s="159">
        <f>G10+G11</f>
        <v>22</v>
      </c>
      <c r="I10" s="159">
        <f>RANK(H10,$H$6:$H$37,1)</f>
        <v>5</v>
      </c>
      <c r="J10" s="155">
        <f>17-I10</f>
        <v>12</v>
      </c>
      <c r="K10" s="25"/>
      <c r="L10" s="19">
        <f t="shared" si="1"/>
        <v>5</v>
      </c>
      <c r="M10" s="17" t="str">
        <f ca="1" t="shared" si="3"/>
        <v>Zoja Kuren</v>
      </c>
      <c r="N10" s="17" t="str">
        <f ca="1" t="shared" si="4"/>
        <v>E</v>
      </c>
      <c r="O10" s="77">
        <f ca="1" t="shared" si="5"/>
        <v>11.4</v>
      </c>
      <c r="P10" s="78"/>
      <c r="AH10" s="5"/>
      <c r="AI10" s="20">
        <v>5</v>
      </c>
      <c r="AJ10" s="21">
        <f ca="1" t="shared" si="6"/>
        <v>5</v>
      </c>
      <c r="AK10" s="4">
        <f t="shared" si="2"/>
        <v>5</v>
      </c>
      <c r="AL10" s="4">
        <f t="shared" si="7"/>
        <v>0</v>
      </c>
      <c r="AM10" s="5"/>
      <c r="AO10" s="16"/>
      <c r="AP10" s="16"/>
      <c r="AQ10" s="23"/>
      <c r="AR10" s="23"/>
      <c r="AS10" s="24"/>
      <c r="AT10" s="16"/>
    </row>
    <row r="11" spans="1:46" ht="12.75">
      <c r="A11" s="1"/>
      <c r="B11" s="158"/>
      <c r="C11" s="158"/>
      <c r="D11" s="83" t="s">
        <v>18</v>
      </c>
      <c r="E11" s="88" t="s">
        <v>310</v>
      </c>
      <c r="F11" s="85">
        <v>8.58</v>
      </c>
      <c r="G11" s="18">
        <f t="shared" si="0"/>
        <v>17</v>
      </c>
      <c r="H11" s="161"/>
      <c r="I11" s="161"/>
      <c r="J11" s="156"/>
      <c r="K11" s="25"/>
      <c r="L11" s="19">
        <f t="shared" si="1"/>
        <v>6</v>
      </c>
      <c r="M11" s="17" t="str">
        <f ca="1" t="shared" si="3"/>
        <v>Klara Kurko</v>
      </c>
      <c r="N11" s="17" t="str">
        <f ca="1" t="shared" si="4"/>
        <v>O</v>
      </c>
      <c r="O11" s="77">
        <f ca="1" t="shared" si="5"/>
        <v>11.15</v>
      </c>
      <c r="P11" s="78"/>
      <c r="AH11" s="5"/>
      <c r="AI11" s="20">
        <v>6</v>
      </c>
      <c r="AJ11" s="21">
        <f ca="1" t="shared" si="6"/>
        <v>15</v>
      </c>
      <c r="AK11" s="4">
        <f t="shared" si="2"/>
        <v>6</v>
      </c>
      <c r="AL11" s="4">
        <f t="shared" si="7"/>
        <v>0</v>
      </c>
      <c r="AM11" s="5"/>
      <c r="AO11" s="16"/>
      <c r="AP11" s="16"/>
      <c r="AQ11" s="23"/>
      <c r="AR11" s="23"/>
      <c r="AS11" s="24"/>
      <c r="AT11" s="16"/>
    </row>
    <row r="12" spans="1:46" ht="12.75">
      <c r="A12" s="1"/>
      <c r="B12" s="157" t="s">
        <v>19</v>
      </c>
      <c r="C12" s="157" t="str">
        <f>Zapisnik!C10</f>
        <v>DV "Zagorske Pčelice"</v>
      </c>
      <c r="D12" s="83" t="s">
        <v>20</v>
      </c>
      <c r="E12" s="88" t="s">
        <v>311</v>
      </c>
      <c r="F12" s="85">
        <v>13.5</v>
      </c>
      <c r="G12" s="18">
        <f t="shared" si="0"/>
        <v>2</v>
      </c>
      <c r="H12" s="159">
        <f>G12+G13</f>
        <v>22</v>
      </c>
      <c r="I12" s="159">
        <f>RANK(H12,$H$6:$H$37,1)</f>
        <v>5</v>
      </c>
      <c r="J12" s="155">
        <f>17-I12</f>
        <v>12</v>
      </c>
      <c r="K12" s="25"/>
      <c r="L12" s="19">
        <f t="shared" si="1"/>
        <v>7</v>
      </c>
      <c r="M12" s="17" t="str">
        <f ca="1" t="shared" si="3"/>
        <v>Gabrijela Gregurović</v>
      </c>
      <c r="N12" s="17" t="str">
        <f ca="1" t="shared" si="4"/>
        <v>N</v>
      </c>
      <c r="O12" s="77">
        <f ca="1" t="shared" si="5"/>
        <v>11.13</v>
      </c>
      <c r="P12" s="78"/>
      <c r="AH12" s="5"/>
      <c r="AI12" s="20">
        <v>7</v>
      </c>
      <c r="AJ12" s="21">
        <f ca="1" t="shared" si="6"/>
        <v>14</v>
      </c>
      <c r="AK12" s="4">
        <f t="shared" si="2"/>
        <v>7</v>
      </c>
      <c r="AL12" s="4">
        <f t="shared" si="7"/>
        <v>0</v>
      </c>
      <c r="AM12" s="5"/>
      <c r="AO12" s="16"/>
      <c r="AP12" s="16"/>
      <c r="AQ12" s="23"/>
      <c r="AR12" s="23"/>
      <c r="AS12" s="24"/>
      <c r="AT12" s="16"/>
    </row>
    <row r="13" spans="1:46" ht="12.75">
      <c r="A13" s="1"/>
      <c r="B13" s="158"/>
      <c r="C13" s="158"/>
      <c r="D13" s="83" t="s">
        <v>21</v>
      </c>
      <c r="E13" s="88" t="s">
        <v>312</v>
      </c>
      <c r="F13" s="85">
        <v>8.05</v>
      </c>
      <c r="G13" s="18">
        <f t="shared" si="0"/>
        <v>20</v>
      </c>
      <c r="H13" s="161"/>
      <c r="I13" s="161"/>
      <c r="J13" s="156"/>
      <c r="K13" s="25"/>
      <c r="L13" s="19">
        <f t="shared" si="1"/>
        <v>8</v>
      </c>
      <c r="M13" s="17" t="str">
        <f ca="1" t="shared" si="3"/>
        <v>Angela Gašpar</v>
      </c>
      <c r="N13" s="17" t="str">
        <f ca="1" t="shared" si="4"/>
        <v>AC</v>
      </c>
      <c r="O13" s="77">
        <f ca="1" t="shared" si="5"/>
        <v>10.7</v>
      </c>
      <c r="P13" s="1"/>
      <c r="AH13" s="5"/>
      <c r="AI13" s="20">
        <v>8</v>
      </c>
      <c r="AJ13" s="21">
        <f ca="1" t="shared" si="6"/>
        <v>27</v>
      </c>
      <c r="AK13" s="4">
        <f t="shared" si="2"/>
        <v>8</v>
      </c>
      <c r="AL13" s="4">
        <f t="shared" si="7"/>
        <v>0</v>
      </c>
      <c r="AM13" s="5"/>
      <c r="AO13" s="16"/>
      <c r="AP13" s="16"/>
      <c r="AQ13" s="23"/>
      <c r="AR13" s="23"/>
      <c r="AS13" s="24"/>
      <c r="AT13" s="16"/>
    </row>
    <row r="14" spans="1:46" ht="12.75">
      <c r="A14" s="1"/>
      <c r="B14" s="157" t="s">
        <v>22</v>
      </c>
      <c r="C14" s="157" t="str">
        <f>Zapisnik!C11</f>
        <v>DV "Cvrkutić" </v>
      </c>
      <c r="D14" s="83" t="s">
        <v>24</v>
      </c>
      <c r="E14" s="87" t="s">
        <v>313</v>
      </c>
      <c r="F14" s="85">
        <v>8.65</v>
      </c>
      <c r="G14" s="18">
        <f t="shared" si="0"/>
        <v>16</v>
      </c>
      <c r="H14" s="159">
        <f>G14+G15</f>
        <v>45</v>
      </c>
      <c r="I14" s="159">
        <f>RANK(H14,$H$6:$H$37,1)</f>
        <v>13</v>
      </c>
      <c r="J14" s="155">
        <f>17-I14</f>
        <v>4</v>
      </c>
      <c r="K14" s="25"/>
      <c r="L14" s="19">
        <f t="shared" si="1"/>
        <v>9</v>
      </c>
      <c r="M14" s="17" t="str">
        <f ca="1" t="shared" si="3"/>
        <v>Petra Škrinjar</v>
      </c>
      <c r="N14" s="17" t="str">
        <f ca="1" t="shared" si="4"/>
        <v>A</v>
      </c>
      <c r="O14" s="77">
        <f ca="1" t="shared" si="5"/>
        <v>10.45</v>
      </c>
      <c r="P14" s="1"/>
      <c r="AH14" s="5"/>
      <c r="AI14" s="20">
        <v>9</v>
      </c>
      <c r="AJ14" s="21">
        <f ca="1" t="shared" si="6"/>
        <v>1</v>
      </c>
      <c r="AK14" s="4">
        <f t="shared" si="2"/>
        <v>9</v>
      </c>
      <c r="AL14" s="4">
        <f t="shared" si="7"/>
        <v>0</v>
      </c>
      <c r="AM14" s="5"/>
      <c r="AO14" s="16"/>
      <c r="AP14" s="16"/>
      <c r="AQ14" s="23"/>
      <c r="AR14" s="23"/>
      <c r="AS14" s="24"/>
      <c r="AT14" s="16"/>
    </row>
    <row r="15" spans="1:46" ht="12.75">
      <c r="A15" s="1"/>
      <c r="B15" s="158"/>
      <c r="C15" s="158"/>
      <c r="D15" s="83" t="s">
        <v>25</v>
      </c>
      <c r="E15" s="87" t="s">
        <v>314</v>
      </c>
      <c r="F15" s="85">
        <v>4.55</v>
      </c>
      <c r="G15" s="18">
        <f t="shared" si="0"/>
        <v>29</v>
      </c>
      <c r="H15" s="161"/>
      <c r="I15" s="161"/>
      <c r="J15" s="156"/>
      <c r="K15" s="25"/>
      <c r="L15" s="19">
        <f t="shared" si="1"/>
        <v>10</v>
      </c>
      <c r="M15" s="17" t="str">
        <f ca="1" t="shared" si="3"/>
        <v>Sara Cerovečki</v>
      </c>
      <c r="N15" s="17" t="str">
        <f ca="1" t="shared" si="4"/>
        <v>V</v>
      </c>
      <c r="O15" s="77">
        <f ca="1" t="shared" si="5"/>
        <v>10.401</v>
      </c>
      <c r="P15" s="1"/>
      <c r="AH15" s="5"/>
      <c r="AI15" s="20">
        <v>10</v>
      </c>
      <c r="AJ15" s="21">
        <f ca="1" t="shared" si="6"/>
        <v>21</v>
      </c>
      <c r="AK15" s="4">
        <f t="shared" si="2"/>
        <v>10</v>
      </c>
      <c r="AL15" s="4">
        <f t="shared" si="7"/>
        <v>0</v>
      </c>
      <c r="AM15" s="5"/>
      <c r="AO15" s="16"/>
      <c r="AP15" s="16"/>
      <c r="AQ15" s="23"/>
      <c r="AR15" s="23"/>
      <c r="AS15" s="24"/>
      <c r="AT15" s="16"/>
    </row>
    <row r="16" spans="1:46" ht="12.75">
      <c r="A16" s="1"/>
      <c r="B16" s="157" t="s">
        <v>26</v>
      </c>
      <c r="C16" s="157" t="str">
        <f>Zapisnik!C12</f>
        <v>DV "Bedekovčina"</v>
      </c>
      <c r="D16" s="83" t="s">
        <v>27</v>
      </c>
      <c r="E16" s="88" t="s">
        <v>315</v>
      </c>
      <c r="F16" s="85">
        <v>8.4</v>
      </c>
      <c r="G16" s="18">
        <f t="shared" si="0"/>
        <v>19</v>
      </c>
      <c r="H16" s="159">
        <f>G16+G17</f>
        <v>22</v>
      </c>
      <c r="I16" s="159">
        <f>RANK(H16,$H$6:$H$37,1)</f>
        <v>5</v>
      </c>
      <c r="J16" s="155">
        <f>17-I16</f>
        <v>12</v>
      </c>
      <c r="K16" s="25"/>
      <c r="L16" s="19">
        <f t="shared" si="1"/>
        <v>11</v>
      </c>
      <c r="M16" s="17" t="str">
        <f ca="1" t="shared" si="3"/>
        <v>Karla Krušlin</v>
      </c>
      <c r="N16" s="17" t="str">
        <f ca="1" t="shared" si="4"/>
        <v>B</v>
      </c>
      <c r="O16" s="77">
        <f ca="1" t="shared" si="5"/>
        <v>10.4</v>
      </c>
      <c r="P16" s="1"/>
      <c r="AH16" s="5"/>
      <c r="AI16" s="20">
        <v>11</v>
      </c>
      <c r="AJ16" s="21">
        <f ca="1" t="shared" si="6"/>
        <v>2</v>
      </c>
      <c r="AK16" s="4">
        <f t="shared" si="2"/>
        <v>11</v>
      </c>
      <c r="AL16" s="4">
        <f t="shared" si="7"/>
        <v>0</v>
      </c>
      <c r="AM16" s="5"/>
      <c r="AO16" s="16"/>
      <c r="AP16" s="16"/>
      <c r="AQ16" s="23"/>
      <c r="AR16" s="23"/>
      <c r="AS16" s="24"/>
      <c r="AT16" s="16"/>
    </row>
    <row r="17" spans="1:46" ht="12.75">
      <c r="A17" s="1"/>
      <c r="B17" s="158"/>
      <c r="C17" s="158"/>
      <c r="D17" s="83" t="s">
        <v>28</v>
      </c>
      <c r="E17" s="88" t="s">
        <v>316</v>
      </c>
      <c r="F17" s="85">
        <v>11.94</v>
      </c>
      <c r="G17" s="18">
        <f t="shared" si="0"/>
        <v>3</v>
      </c>
      <c r="H17" s="161"/>
      <c r="I17" s="161"/>
      <c r="J17" s="156"/>
      <c r="K17" s="25"/>
      <c r="L17" s="19">
        <f t="shared" si="1"/>
        <v>12</v>
      </c>
      <c r="M17" s="17" t="str">
        <f ca="1" t="shared" si="3"/>
        <v>Ena Kovačec</v>
      </c>
      <c r="N17" s="17" t="str">
        <f ca="1" t="shared" si="4"/>
        <v>M</v>
      </c>
      <c r="O17" s="77">
        <f ca="1" t="shared" si="5"/>
        <v>9.9</v>
      </c>
      <c r="P17" s="1"/>
      <c r="AH17" s="5"/>
      <c r="AI17" s="20">
        <v>12</v>
      </c>
      <c r="AJ17" s="21">
        <f ca="1" t="shared" si="6"/>
        <v>13</v>
      </c>
      <c r="AK17" s="4">
        <f t="shared" si="2"/>
        <v>12</v>
      </c>
      <c r="AL17" s="4">
        <f t="shared" si="7"/>
        <v>0</v>
      </c>
      <c r="AM17" s="5"/>
      <c r="AO17" s="16"/>
      <c r="AP17" s="16"/>
      <c r="AQ17" s="23"/>
      <c r="AR17" s="23"/>
      <c r="AS17" s="24"/>
      <c r="AT17" s="16"/>
    </row>
    <row r="18" spans="1:46" ht="12.75">
      <c r="A18" s="1"/>
      <c r="B18" s="157" t="s">
        <v>29</v>
      </c>
      <c r="C18" s="157" t="str">
        <f>Zapisnik!C13</f>
        <v>DV "Gustav Krklec" </v>
      </c>
      <c r="D18" s="83" t="s">
        <v>30</v>
      </c>
      <c r="E18" s="123" t="s">
        <v>317</v>
      </c>
      <c r="F18" s="85">
        <v>9.9</v>
      </c>
      <c r="G18" s="18">
        <f t="shared" si="0"/>
        <v>12</v>
      </c>
      <c r="H18" s="159">
        <f>G18+G19</f>
        <v>19</v>
      </c>
      <c r="I18" s="159">
        <f>RANK(H18,$H$6:$H$37,1)</f>
        <v>2</v>
      </c>
      <c r="J18" s="155">
        <f>17-I18</f>
        <v>15</v>
      </c>
      <c r="K18" s="25"/>
      <c r="L18" s="19">
        <f t="shared" si="1"/>
        <v>13</v>
      </c>
      <c r="M18" s="17" t="str">
        <f ca="1" t="shared" si="3"/>
        <v>Marijana Špoljar</v>
      </c>
      <c r="N18" s="17" t="str">
        <f ca="1" t="shared" si="4"/>
        <v>P</v>
      </c>
      <c r="O18" s="77">
        <f ca="1" t="shared" si="5"/>
        <v>9.6</v>
      </c>
      <c r="P18" s="1"/>
      <c r="AH18" s="5"/>
      <c r="AI18" s="20">
        <v>13</v>
      </c>
      <c r="AJ18" s="21">
        <f ca="1" t="shared" si="6"/>
        <v>16</v>
      </c>
      <c r="AK18" s="4">
        <f t="shared" si="2"/>
        <v>13</v>
      </c>
      <c r="AL18" s="4">
        <f t="shared" si="7"/>
        <v>0</v>
      </c>
      <c r="AM18" s="5"/>
      <c r="AO18" s="16"/>
      <c r="AP18" s="16"/>
      <c r="AQ18" s="23"/>
      <c r="AR18" s="23"/>
      <c r="AS18" s="24"/>
      <c r="AT18" s="16"/>
    </row>
    <row r="19" spans="1:46" ht="12.75">
      <c r="A19" s="1"/>
      <c r="B19" s="158"/>
      <c r="C19" s="158"/>
      <c r="D19" s="83" t="s">
        <v>31</v>
      </c>
      <c r="E19" s="124" t="s">
        <v>318</v>
      </c>
      <c r="F19" s="85">
        <v>11.13</v>
      </c>
      <c r="G19" s="18">
        <f t="shared" si="0"/>
        <v>7</v>
      </c>
      <c r="H19" s="161"/>
      <c r="I19" s="161"/>
      <c r="J19" s="156"/>
      <c r="K19" s="25"/>
      <c r="L19" s="19">
        <f t="shared" si="1"/>
        <v>14</v>
      </c>
      <c r="M19" s="17" t="str">
        <f ca="1" t="shared" si="3"/>
        <v>Tamara Hižar</v>
      </c>
      <c r="N19" s="17" t="str">
        <f ca="1" t="shared" si="4"/>
        <v>D</v>
      </c>
      <c r="O19" s="77">
        <f ca="1" t="shared" si="5"/>
        <v>9.5</v>
      </c>
      <c r="P19" s="1"/>
      <c r="AH19" s="5"/>
      <c r="AI19" s="20">
        <v>14</v>
      </c>
      <c r="AJ19" s="21">
        <f ca="1" t="shared" si="6"/>
        <v>4</v>
      </c>
      <c r="AK19" s="4">
        <f t="shared" si="2"/>
        <v>14</v>
      </c>
      <c r="AL19" s="4">
        <f t="shared" si="7"/>
        <v>0</v>
      </c>
      <c r="AM19" s="5"/>
      <c r="AO19" s="16"/>
      <c r="AP19" s="16"/>
      <c r="AQ19" s="23"/>
      <c r="AR19" s="23"/>
      <c r="AS19" s="24"/>
      <c r="AT19" s="16"/>
    </row>
    <row r="20" spans="1:46" ht="12.75">
      <c r="A20" s="1"/>
      <c r="B20" s="157" t="s">
        <v>32</v>
      </c>
      <c r="C20" s="157" t="str">
        <f>Zapisnik!C14</f>
        <v>DV "Naša radost" </v>
      </c>
      <c r="D20" s="83" t="s">
        <v>33</v>
      </c>
      <c r="E20" s="87" t="s">
        <v>319</v>
      </c>
      <c r="F20" s="85">
        <v>11.15</v>
      </c>
      <c r="G20" s="18">
        <f t="shared" si="0"/>
        <v>6</v>
      </c>
      <c r="H20" s="159">
        <f>G20+G21</f>
        <v>19</v>
      </c>
      <c r="I20" s="159">
        <f>RANK(H20,$H$6:$H$37,1)</f>
        <v>2</v>
      </c>
      <c r="J20" s="155">
        <f>17-I20</f>
        <v>15</v>
      </c>
      <c r="K20" s="25"/>
      <c r="L20" s="19">
        <f t="shared" si="1"/>
        <v>15</v>
      </c>
      <c r="M20" s="17" t="str">
        <f ca="1" t="shared" si="3"/>
        <v>Sara Žigman</v>
      </c>
      <c r="N20" s="17" t="str">
        <f ca="1" t="shared" si="4"/>
        <v>AE</v>
      </c>
      <c r="O20" s="77">
        <f ca="1" t="shared" si="5"/>
        <v>9.28</v>
      </c>
      <c r="P20" s="1"/>
      <c r="AH20" s="5"/>
      <c r="AI20" s="20">
        <v>15</v>
      </c>
      <c r="AJ20" s="21">
        <f ca="1" t="shared" si="6"/>
        <v>29</v>
      </c>
      <c r="AK20" s="4">
        <f t="shared" si="2"/>
        <v>15</v>
      </c>
      <c r="AL20" s="4">
        <f t="shared" si="7"/>
        <v>0</v>
      </c>
      <c r="AM20" s="5"/>
      <c r="AO20" s="16"/>
      <c r="AP20" s="16"/>
      <c r="AQ20" s="23"/>
      <c r="AR20" s="23"/>
      <c r="AS20" s="24"/>
      <c r="AT20" s="16"/>
    </row>
    <row r="21" spans="1:46" ht="12.75">
      <c r="A21" s="1"/>
      <c r="B21" s="158"/>
      <c r="C21" s="158"/>
      <c r="D21" s="84" t="s">
        <v>34</v>
      </c>
      <c r="E21" s="87" t="s">
        <v>320</v>
      </c>
      <c r="F21" s="85">
        <v>9.6</v>
      </c>
      <c r="G21" s="18">
        <f t="shared" si="0"/>
        <v>13</v>
      </c>
      <c r="H21" s="161"/>
      <c r="I21" s="161"/>
      <c r="J21" s="156"/>
      <c r="K21" s="25"/>
      <c r="L21" s="19">
        <f t="shared" si="1"/>
        <v>16</v>
      </c>
      <c r="M21" s="17" t="str">
        <f ca="1" t="shared" si="3"/>
        <v>Mia Čičko</v>
      </c>
      <c r="N21" s="17" t="str">
        <f ca="1" t="shared" si="4"/>
        <v>I</v>
      </c>
      <c r="O21" s="77">
        <f ca="1" t="shared" si="5"/>
        <v>8.65</v>
      </c>
      <c r="P21" s="1"/>
      <c r="AH21" s="5"/>
      <c r="AI21" s="20">
        <v>16</v>
      </c>
      <c r="AJ21" s="21">
        <f ca="1" t="shared" si="6"/>
        <v>9</v>
      </c>
      <c r="AK21" s="4">
        <f t="shared" si="2"/>
        <v>16</v>
      </c>
      <c r="AL21" s="4">
        <f t="shared" si="7"/>
        <v>0</v>
      </c>
      <c r="AM21" s="5"/>
      <c r="AO21" s="16"/>
      <c r="AP21" s="16"/>
      <c r="AQ21" s="26"/>
      <c r="AR21" s="23"/>
      <c r="AS21" s="24"/>
      <c r="AT21" s="16"/>
    </row>
    <row r="22" spans="1:46" ht="12.75">
      <c r="A22" s="1"/>
      <c r="B22" s="157" t="s">
        <v>35</v>
      </c>
      <c r="C22" s="157" t="str">
        <f>Zapisnik!C15</f>
        <v>DV "Rožica"</v>
      </c>
      <c r="D22" s="83" t="s">
        <v>36</v>
      </c>
      <c r="E22" s="88" t="s">
        <v>321</v>
      </c>
      <c r="F22" s="85">
        <v>6.75</v>
      </c>
      <c r="G22" s="18">
        <f t="shared" si="0"/>
        <v>23</v>
      </c>
      <c r="H22" s="159">
        <f>G22+G23</f>
        <v>27</v>
      </c>
      <c r="I22" s="159">
        <f>RANK(H22,$H$6:$H$37,1)</f>
        <v>8</v>
      </c>
      <c r="J22" s="155">
        <f>17-I22</f>
        <v>9</v>
      </c>
      <c r="K22" s="25"/>
      <c r="L22" s="19">
        <f t="shared" si="1"/>
        <v>17</v>
      </c>
      <c r="M22" s="17" t="str">
        <f ca="1" t="shared" si="3"/>
        <v>Ema Čulig</v>
      </c>
      <c r="N22" s="17" t="str">
        <f ca="1" t="shared" si="4"/>
        <v>F</v>
      </c>
      <c r="O22" s="77">
        <f ca="1" t="shared" si="5"/>
        <v>8.58</v>
      </c>
      <c r="P22" s="1"/>
      <c r="AH22" s="5"/>
      <c r="AI22" s="20">
        <v>17</v>
      </c>
      <c r="AJ22" s="21">
        <f ca="1" t="shared" si="6"/>
        <v>6</v>
      </c>
      <c r="AK22" s="4">
        <f t="shared" si="2"/>
        <v>17</v>
      </c>
      <c r="AL22" s="4">
        <f t="shared" si="7"/>
        <v>0</v>
      </c>
      <c r="AM22" s="5"/>
      <c r="AO22" s="16"/>
      <c r="AP22" s="16"/>
      <c r="AQ22" s="26"/>
      <c r="AR22" s="23"/>
      <c r="AS22" s="24"/>
      <c r="AT22" s="16"/>
    </row>
    <row r="23" spans="1:46" ht="12.75">
      <c r="A23" s="1"/>
      <c r="B23" s="158"/>
      <c r="C23" s="158"/>
      <c r="D23" s="84" t="s">
        <v>37</v>
      </c>
      <c r="E23" s="88" t="s">
        <v>322</v>
      </c>
      <c r="F23" s="85">
        <v>11.6</v>
      </c>
      <c r="G23" s="18">
        <f t="shared" si="0"/>
        <v>4</v>
      </c>
      <c r="H23" s="161"/>
      <c r="I23" s="161"/>
      <c r="J23" s="156"/>
      <c r="K23" s="25"/>
      <c r="L23" s="19">
        <f t="shared" si="1"/>
        <v>18</v>
      </c>
      <c r="M23" s="17" t="str">
        <f ca="1" t="shared" si="3"/>
        <v>Maja Vdović</v>
      </c>
      <c r="N23" s="17" t="str">
        <f ca="1" t="shared" si="4"/>
        <v>AA</v>
      </c>
      <c r="O23" s="77">
        <f ca="1" t="shared" si="5"/>
        <v>8.52</v>
      </c>
      <c r="P23" s="1"/>
      <c r="AH23" s="5"/>
      <c r="AI23" s="20">
        <v>18</v>
      </c>
      <c r="AJ23" s="21">
        <f ca="1" t="shared" si="6"/>
        <v>25</v>
      </c>
      <c r="AK23" s="4">
        <f t="shared" si="2"/>
        <v>18</v>
      </c>
      <c r="AL23" s="4">
        <f t="shared" si="7"/>
        <v>0</v>
      </c>
      <c r="AM23" s="5"/>
      <c r="AO23" s="16"/>
      <c r="AP23" s="16"/>
      <c r="AQ23" s="26"/>
      <c r="AR23" s="23"/>
      <c r="AS23" s="24"/>
      <c r="AT23" s="16"/>
    </row>
    <row r="24" spans="1:46" ht="12.75">
      <c r="A24" s="1"/>
      <c r="B24" s="157" t="s">
        <v>38</v>
      </c>
      <c r="C24" s="157" t="str">
        <f>Zapisnik!C16</f>
        <v>DV "Zlatni dani"</v>
      </c>
      <c r="D24" s="83" t="s">
        <v>40</v>
      </c>
      <c r="E24" s="87" t="s">
        <v>323</v>
      </c>
      <c r="F24" s="85">
        <v>2.7</v>
      </c>
      <c r="G24" s="18">
        <f t="shared" si="0"/>
        <v>32</v>
      </c>
      <c r="H24" s="159">
        <f>G24+G25</f>
        <v>63</v>
      </c>
      <c r="I24" s="159">
        <f>RANK(H24,$H$6:$H$37,1)</f>
        <v>16</v>
      </c>
      <c r="J24" s="155">
        <f>17-I24</f>
        <v>1</v>
      </c>
      <c r="K24" s="25"/>
      <c r="L24" s="19">
        <f t="shared" si="1"/>
        <v>19</v>
      </c>
      <c r="M24" s="17" t="str">
        <f ca="1" t="shared" si="3"/>
        <v>Lorena Mikulec</v>
      </c>
      <c r="N24" s="17" t="str">
        <f ca="1" t="shared" si="4"/>
        <v>K</v>
      </c>
      <c r="O24" s="77">
        <f ca="1" t="shared" si="5"/>
        <v>8.4</v>
      </c>
      <c r="P24" s="1"/>
      <c r="AH24" s="5"/>
      <c r="AI24" s="20">
        <v>19</v>
      </c>
      <c r="AJ24" s="21">
        <f ca="1" t="shared" si="6"/>
        <v>11</v>
      </c>
      <c r="AK24" s="4">
        <f t="shared" si="2"/>
        <v>19</v>
      </c>
      <c r="AL24" s="4">
        <f t="shared" si="7"/>
        <v>0</v>
      </c>
      <c r="AM24" s="5"/>
      <c r="AO24" s="16"/>
      <c r="AP24" s="16"/>
      <c r="AQ24" s="23"/>
      <c r="AR24" s="23"/>
      <c r="AS24" s="24"/>
      <c r="AT24" s="16"/>
    </row>
    <row r="25" spans="1:46" ht="12.75">
      <c r="A25" s="1"/>
      <c r="B25" s="158"/>
      <c r="C25" s="158"/>
      <c r="D25" s="83" t="s">
        <v>41</v>
      </c>
      <c r="E25" s="87" t="s">
        <v>324</v>
      </c>
      <c r="F25" s="85">
        <v>3.1</v>
      </c>
      <c r="G25" s="18">
        <f t="shared" si="0"/>
        <v>31</v>
      </c>
      <c r="H25" s="161"/>
      <c r="I25" s="161"/>
      <c r="J25" s="156"/>
      <c r="K25" s="25"/>
      <c r="L25" s="19">
        <f t="shared" si="1"/>
        <v>20</v>
      </c>
      <c r="M25" s="17" t="str">
        <f ca="1" t="shared" si="3"/>
        <v>Dorotea Piljek</v>
      </c>
      <c r="N25" s="17" t="str">
        <f ca="1" t="shared" si="4"/>
        <v>H</v>
      </c>
      <c r="O25" s="77">
        <f ca="1" t="shared" si="5"/>
        <v>8.05</v>
      </c>
      <c r="P25" s="1"/>
      <c r="AH25" s="5"/>
      <c r="AI25" s="20">
        <v>20</v>
      </c>
      <c r="AJ25" s="21">
        <f ca="1" t="shared" si="6"/>
        <v>8</v>
      </c>
      <c r="AK25" s="4">
        <f t="shared" si="2"/>
        <v>20</v>
      </c>
      <c r="AL25" s="4">
        <f t="shared" si="7"/>
        <v>0</v>
      </c>
      <c r="AM25" s="5"/>
      <c r="AO25" s="16"/>
      <c r="AP25" s="16"/>
      <c r="AQ25" s="23"/>
      <c r="AR25" s="23"/>
      <c r="AS25" s="24"/>
      <c r="AT25" s="16"/>
    </row>
    <row r="26" spans="1:46" ht="12.75" customHeight="1">
      <c r="A26" s="1"/>
      <c r="B26" s="157" t="s">
        <v>42</v>
      </c>
      <c r="C26" s="157" t="str">
        <f>Zapisnik!C17</f>
        <v>DV "Zvirek"</v>
      </c>
      <c r="D26" s="83" t="s">
        <v>43</v>
      </c>
      <c r="E26" s="88" t="s">
        <v>325</v>
      </c>
      <c r="F26" s="85">
        <v>10.401</v>
      </c>
      <c r="G26" s="18">
        <f t="shared" si="0"/>
        <v>10</v>
      </c>
      <c r="H26" s="159">
        <f>G26+G27</f>
        <v>36</v>
      </c>
      <c r="I26" s="159">
        <f>RANK(H26,$H$6:$H$37,1)</f>
        <v>10</v>
      </c>
      <c r="J26" s="155">
        <f>17-I26</f>
        <v>7</v>
      </c>
      <c r="K26" s="25"/>
      <c r="L26" s="19">
        <f t="shared" si="1"/>
        <v>21</v>
      </c>
      <c r="M26" s="17" t="str">
        <f ca="1" t="shared" si="3"/>
        <v>Klara Blažun</v>
      </c>
      <c r="N26" s="17" t="str">
        <f ca="1" t="shared" si="4"/>
        <v>Z</v>
      </c>
      <c r="O26" s="77">
        <f ca="1" t="shared" si="5"/>
        <v>7.8</v>
      </c>
      <c r="P26" s="1"/>
      <c r="AH26" s="5"/>
      <c r="AI26" s="20">
        <v>21</v>
      </c>
      <c r="AJ26" s="21">
        <f ca="1" t="shared" si="6"/>
        <v>24</v>
      </c>
      <c r="AK26" s="4">
        <f t="shared" si="2"/>
        <v>21</v>
      </c>
      <c r="AL26" s="4">
        <f t="shared" si="7"/>
        <v>0</v>
      </c>
      <c r="AM26" s="5"/>
      <c r="AO26" s="16"/>
      <c r="AP26" s="16"/>
      <c r="AQ26" s="23"/>
      <c r="AR26" s="27"/>
      <c r="AS26" s="24"/>
      <c r="AT26" s="16"/>
    </row>
    <row r="27" spans="1:46" ht="12.75">
      <c r="A27" s="1"/>
      <c r="B27" s="158"/>
      <c r="C27" s="158"/>
      <c r="D27" s="83" t="s">
        <v>44</v>
      </c>
      <c r="E27" s="88" t="s">
        <v>326</v>
      </c>
      <c r="F27" s="85">
        <v>6.05</v>
      </c>
      <c r="G27" s="18">
        <f t="shared" si="0"/>
        <v>26</v>
      </c>
      <c r="H27" s="161"/>
      <c r="I27" s="161"/>
      <c r="J27" s="156"/>
      <c r="K27" s="25"/>
      <c r="L27" s="19">
        <f t="shared" si="1"/>
        <v>22</v>
      </c>
      <c r="M27" s="17" t="str">
        <f ca="1" t="shared" si="3"/>
        <v>Nika Grahovar</v>
      </c>
      <c r="N27" s="17" t="str">
        <f ca="1" t="shared" si="4"/>
        <v>AB</v>
      </c>
      <c r="O27" s="77">
        <f ca="1" t="shared" si="5"/>
        <v>7.65</v>
      </c>
      <c r="P27" s="1"/>
      <c r="AH27" s="5"/>
      <c r="AI27" s="20">
        <v>22</v>
      </c>
      <c r="AJ27" s="21">
        <f ca="1" t="shared" si="6"/>
        <v>26</v>
      </c>
      <c r="AK27" s="4">
        <f t="shared" si="2"/>
        <v>22</v>
      </c>
      <c r="AL27" s="4">
        <f t="shared" si="7"/>
        <v>0</v>
      </c>
      <c r="AM27" s="5"/>
      <c r="AO27" s="16"/>
      <c r="AP27" s="16"/>
      <c r="AQ27" s="23"/>
      <c r="AR27" s="23"/>
      <c r="AS27" s="24"/>
      <c r="AT27" s="16"/>
    </row>
    <row r="28" spans="1:46" ht="12.75">
      <c r="A28" s="1"/>
      <c r="B28" s="157" t="s">
        <v>45</v>
      </c>
      <c r="C28" s="157" t="str">
        <f>Zapisnik!C18</f>
        <v>DV "Balončica"</v>
      </c>
      <c r="D28" s="83" t="s">
        <v>47</v>
      </c>
      <c r="E28" s="87" t="s">
        <v>327</v>
      </c>
      <c r="F28" s="85">
        <v>4.4</v>
      </c>
      <c r="G28" s="18">
        <f t="shared" si="0"/>
        <v>30</v>
      </c>
      <c r="H28" s="159">
        <f>G28+G29</f>
        <v>51</v>
      </c>
      <c r="I28" s="159">
        <f>RANK(H28,$H$6:$H$37,1)</f>
        <v>14</v>
      </c>
      <c r="J28" s="155">
        <f>17-I28</f>
        <v>3</v>
      </c>
      <c r="K28" s="25"/>
      <c r="L28" s="19">
        <f t="shared" si="1"/>
        <v>23</v>
      </c>
      <c r="M28" s="17" t="str">
        <f ca="1" t="shared" si="3"/>
        <v>Franka Bošnjak</v>
      </c>
      <c r="N28" s="17" t="str">
        <f ca="1" t="shared" si="4"/>
        <v>R</v>
      </c>
      <c r="O28" s="77">
        <f ca="1" t="shared" si="5"/>
        <v>6.75</v>
      </c>
      <c r="P28" s="1"/>
      <c r="AH28" s="5"/>
      <c r="AI28" s="20">
        <v>23</v>
      </c>
      <c r="AJ28" s="21">
        <f ca="1" t="shared" si="6"/>
        <v>17</v>
      </c>
      <c r="AK28" s="4">
        <f t="shared" si="2"/>
        <v>23</v>
      </c>
      <c r="AL28" s="4">
        <f t="shared" si="7"/>
        <v>0</v>
      </c>
      <c r="AM28" s="5"/>
      <c r="AO28" s="16"/>
      <c r="AP28" s="16"/>
      <c r="AQ28" s="23"/>
      <c r="AR28" s="23"/>
      <c r="AS28" s="24"/>
      <c r="AT28" s="16"/>
    </row>
    <row r="29" spans="1:46" ht="12.75">
      <c r="A29" s="1"/>
      <c r="B29" s="158"/>
      <c r="C29" s="158"/>
      <c r="D29" s="83" t="s">
        <v>48</v>
      </c>
      <c r="E29" s="87" t="s">
        <v>328</v>
      </c>
      <c r="F29" s="85">
        <v>7.8</v>
      </c>
      <c r="G29" s="18">
        <f t="shared" si="0"/>
        <v>21</v>
      </c>
      <c r="H29" s="161"/>
      <c r="I29" s="161"/>
      <c r="J29" s="156"/>
      <c r="K29" s="25"/>
      <c r="L29" s="19">
        <f t="shared" si="1"/>
        <v>24</v>
      </c>
      <c r="M29" s="17" t="str">
        <f ca="1" t="shared" si="3"/>
        <v>Helena Ban</v>
      </c>
      <c r="N29" s="17" t="str">
        <f ca="1" t="shared" si="4"/>
        <v>AG</v>
      </c>
      <c r="O29" s="77">
        <f ca="1" t="shared" si="5"/>
        <v>6.58</v>
      </c>
      <c r="P29" s="1"/>
      <c r="AH29" s="5"/>
      <c r="AI29" s="20">
        <v>24</v>
      </c>
      <c r="AJ29" s="21">
        <f ca="1" t="shared" si="6"/>
        <v>31</v>
      </c>
      <c r="AK29" s="4">
        <f t="shared" si="2"/>
        <v>24</v>
      </c>
      <c r="AL29" s="4">
        <f t="shared" si="7"/>
        <v>0</v>
      </c>
      <c r="AM29" s="5"/>
      <c r="AO29" s="16"/>
      <c r="AP29" s="16"/>
      <c r="AQ29" s="23"/>
      <c r="AR29" s="23"/>
      <c r="AS29" s="24"/>
      <c r="AT29" s="16"/>
    </row>
    <row r="30" spans="1:46" ht="12.75">
      <c r="A30" s="1"/>
      <c r="B30" s="157" t="s">
        <v>77</v>
      </c>
      <c r="C30" s="157" t="str">
        <f>Zapisnik!C19</f>
        <v>Mravci</v>
      </c>
      <c r="D30" s="83" t="s">
        <v>79</v>
      </c>
      <c r="E30" s="87" t="s">
        <v>329</v>
      </c>
      <c r="F30" s="85">
        <v>8.52</v>
      </c>
      <c r="G30" s="18">
        <f t="shared" si="0"/>
        <v>18</v>
      </c>
      <c r="H30" s="159">
        <f>G30+G31</f>
        <v>40</v>
      </c>
      <c r="I30" s="159">
        <f>RANK(H30,$H$6:$H$37,1)</f>
        <v>11</v>
      </c>
      <c r="J30" s="155">
        <f>17-I30</f>
        <v>6</v>
      </c>
      <c r="K30" s="25"/>
      <c r="L30" s="19">
        <f t="shared" si="1"/>
        <v>25</v>
      </c>
      <c r="M30" s="17" t="str">
        <f ca="1" t="shared" si="3"/>
        <v>Leonarda Baršić</v>
      </c>
      <c r="N30" s="17" t="str">
        <f ca="1" t="shared" si="4"/>
        <v>AD</v>
      </c>
      <c r="O30" s="77">
        <f ca="1" t="shared" si="5"/>
        <v>6.5</v>
      </c>
      <c r="P30" s="1"/>
      <c r="AH30" s="5"/>
      <c r="AI30" s="20">
        <v>25</v>
      </c>
      <c r="AJ30" s="21">
        <f ca="1" t="shared" si="6"/>
        <v>28</v>
      </c>
      <c r="AK30" s="4">
        <f t="shared" si="2"/>
        <v>25</v>
      </c>
      <c r="AL30" s="4">
        <f t="shared" si="7"/>
        <v>0</v>
      </c>
      <c r="AM30" s="5"/>
      <c r="AO30" s="16"/>
      <c r="AP30" s="16"/>
      <c r="AQ30" s="23"/>
      <c r="AR30" s="23"/>
      <c r="AS30" s="24"/>
      <c r="AT30" s="16"/>
    </row>
    <row r="31" spans="1:46" ht="12.75">
      <c r="A31" s="1"/>
      <c r="B31" s="158"/>
      <c r="C31" s="158"/>
      <c r="D31" s="83" t="s">
        <v>80</v>
      </c>
      <c r="E31" s="87" t="s">
        <v>330</v>
      </c>
      <c r="F31" s="85">
        <v>7.65</v>
      </c>
      <c r="G31" s="18">
        <f t="shared" si="0"/>
        <v>22</v>
      </c>
      <c r="H31" s="161"/>
      <c r="I31" s="161"/>
      <c r="J31" s="156"/>
      <c r="K31" s="25"/>
      <c r="L31" s="19">
        <f t="shared" si="1"/>
        <v>26</v>
      </c>
      <c r="M31" s="17" t="str">
        <f ca="1" t="shared" si="3"/>
        <v>Juli Novak</v>
      </c>
      <c r="N31" s="17" t="str">
        <f ca="1" t="shared" si="4"/>
        <v>X</v>
      </c>
      <c r="O31" s="77">
        <f ca="1" t="shared" si="5"/>
        <v>6.05</v>
      </c>
      <c r="P31" s="1"/>
      <c r="AH31" s="5"/>
      <c r="AI31" s="20">
        <v>26</v>
      </c>
      <c r="AJ31" s="21">
        <f ca="1" t="shared" si="6"/>
        <v>22</v>
      </c>
      <c r="AK31" s="4">
        <f t="shared" si="2"/>
        <v>26</v>
      </c>
      <c r="AL31" s="4">
        <f t="shared" si="7"/>
        <v>0</v>
      </c>
      <c r="AM31" s="5"/>
      <c r="AO31" s="16"/>
      <c r="AP31" s="16"/>
      <c r="AQ31" s="23"/>
      <c r="AR31" s="23"/>
      <c r="AS31" s="24"/>
      <c r="AT31" s="16"/>
    </row>
    <row r="32" spans="1:46" ht="12.75">
      <c r="A32" s="1"/>
      <c r="B32" s="157" t="s">
        <v>81</v>
      </c>
      <c r="C32" s="157" t="str">
        <f>Zapisnik!C20</f>
        <v>DV "Kesten"</v>
      </c>
      <c r="D32" s="83" t="s">
        <v>86</v>
      </c>
      <c r="E32" s="87" t="s">
        <v>331</v>
      </c>
      <c r="F32" s="85">
        <v>10.7</v>
      </c>
      <c r="G32" s="18">
        <f t="shared" si="0"/>
        <v>8</v>
      </c>
      <c r="H32" s="159">
        <f>G32+G33</f>
        <v>33</v>
      </c>
      <c r="I32" s="159">
        <f>RANK(H32,$H$6:$H$37,1)</f>
        <v>9</v>
      </c>
      <c r="J32" s="155">
        <f>17-I32</f>
        <v>8</v>
      </c>
      <c r="K32" s="25"/>
      <c r="L32" s="19">
        <f t="shared" si="1"/>
        <v>27</v>
      </c>
      <c r="M32" s="17" t="str">
        <f ca="1" t="shared" si="3"/>
        <v>Nea Herceg</v>
      </c>
      <c r="N32" s="17" t="str">
        <f ca="1" t="shared" si="4"/>
        <v>AF</v>
      </c>
      <c r="O32" s="77">
        <f ca="1" t="shared" si="5"/>
        <v>5.7</v>
      </c>
      <c r="P32" s="1"/>
      <c r="AH32" s="5"/>
      <c r="AI32" s="20">
        <v>27</v>
      </c>
      <c r="AJ32" s="21">
        <f ca="1" t="shared" si="6"/>
        <v>30</v>
      </c>
      <c r="AK32" s="4">
        <f t="shared" si="2"/>
        <v>27</v>
      </c>
      <c r="AL32" s="4">
        <f t="shared" si="7"/>
        <v>0</v>
      </c>
      <c r="AM32" s="5"/>
      <c r="AO32" s="16"/>
      <c r="AP32" s="16"/>
      <c r="AQ32" s="23"/>
      <c r="AR32" s="23"/>
      <c r="AS32" s="24"/>
      <c r="AT32" s="16"/>
    </row>
    <row r="33" spans="1:46" ht="12.75">
      <c r="A33" s="1"/>
      <c r="B33" s="158"/>
      <c r="C33" s="158"/>
      <c r="D33" s="83" t="s">
        <v>87</v>
      </c>
      <c r="E33" s="87" t="s">
        <v>332</v>
      </c>
      <c r="F33" s="85">
        <v>6.5</v>
      </c>
      <c r="G33" s="18">
        <f t="shared" si="0"/>
        <v>25</v>
      </c>
      <c r="H33" s="161"/>
      <c r="I33" s="161"/>
      <c r="J33" s="156"/>
      <c r="K33" s="25"/>
      <c r="L33" s="19">
        <f t="shared" si="1"/>
        <v>28</v>
      </c>
      <c r="M33" s="17" t="str">
        <f ca="1" t="shared" si="3"/>
        <v>Jelena Jurinec</v>
      </c>
      <c r="N33" s="17" t="str">
        <f ca="1" t="shared" si="4"/>
        <v>AH</v>
      </c>
      <c r="O33" s="77">
        <f ca="1" t="shared" si="5"/>
        <v>4.76</v>
      </c>
      <c r="P33" s="1"/>
      <c r="AH33" s="5"/>
      <c r="AI33" s="20">
        <v>28</v>
      </c>
      <c r="AJ33" s="21">
        <f ca="1" t="shared" si="6"/>
        <v>32</v>
      </c>
      <c r="AK33" s="4">
        <f t="shared" si="2"/>
        <v>28</v>
      </c>
      <c r="AL33" s="4">
        <f t="shared" si="7"/>
        <v>0</v>
      </c>
      <c r="AM33" s="5"/>
      <c r="AO33" s="16"/>
      <c r="AP33" s="16"/>
      <c r="AQ33" s="23"/>
      <c r="AR33" s="23"/>
      <c r="AS33" s="24"/>
      <c r="AT33" s="16"/>
    </row>
    <row r="34" spans="1:46" ht="12.75">
      <c r="A34" s="1"/>
      <c r="B34" s="157" t="s">
        <v>82</v>
      </c>
      <c r="C34" s="157" t="str">
        <f>Zapisnik!C21</f>
        <v>DV "Zipkica" 2</v>
      </c>
      <c r="D34" s="83" t="s">
        <v>88</v>
      </c>
      <c r="E34" s="87" t="s">
        <v>333</v>
      </c>
      <c r="F34" s="85">
        <v>9.28</v>
      </c>
      <c r="G34" s="18">
        <f t="shared" si="0"/>
        <v>15</v>
      </c>
      <c r="H34" s="159">
        <f>G34+G35</f>
        <v>42</v>
      </c>
      <c r="I34" s="159">
        <f>RANK(H34,$H$6:$H$37,1)</f>
        <v>12</v>
      </c>
      <c r="J34" s="155">
        <f>17-I34</f>
        <v>5</v>
      </c>
      <c r="K34" s="25"/>
      <c r="L34" s="19">
        <f t="shared" si="1"/>
        <v>29</v>
      </c>
      <c r="M34" s="17" t="str">
        <f ca="1" t="shared" si="3"/>
        <v>Leonarda Ivanić</v>
      </c>
      <c r="N34" s="17" t="str">
        <f ca="1" t="shared" si="4"/>
        <v>J</v>
      </c>
      <c r="O34" s="77">
        <f ca="1" t="shared" si="5"/>
        <v>4.55</v>
      </c>
      <c r="P34" s="1"/>
      <c r="AH34" s="5"/>
      <c r="AI34" s="20">
        <v>29</v>
      </c>
      <c r="AJ34" s="21">
        <f ca="1" t="shared" si="6"/>
        <v>10</v>
      </c>
      <c r="AK34" s="4">
        <f t="shared" si="2"/>
        <v>29</v>
      </c>
      <c r="AL34" s="4">
        <f t="shared" si="7"/>
        <v>0</v>
      </c>
      <c r="AM34" s="5"/>
      <c r="AO34" s="16"/>
      <c r="AP34" s="16"/>
      <c r="AQ34" s="23"/>
      <c r="AR34" s="23"/>
      <c r="AS34" s="24"/>
      <c r="AT34" s="16"/>
    </row>
    <row r="35" spans="1:46" ht="12.75">
      <c r="A35" s="1"/>
      <c r="B35" s="158"/>
      <c r="C35" s="158"/>
      <c r="D35" s="83" t="s">
        <v>89</v>
      </c>
      <c r="E35" s="87" t="s">
        <v>334</v>
      </c>
      <c r="F35" s="85">
        <v>5.7</v>
      </c>
      <c r="G35" s="18">
        <f t="shared" si="0"/>
        <v>27</v>
      </c>
      <c r="H35" s="161"/>
      <c r="I35" s="161"/>
      <c r="J35" s="156"/>
      <c r="K35" s="25"/>
      <c r="L35" s="19">
        <f t="shared" si="1"/>
        <v>30</v>
      </c>
      <c r="M35" s="17" t="str">
        <f ca="1" t="shared" si="3"/>
        <v>Nikolina Rebić</v>
      </c>
      <c r="N35" s="17" t="str">
        <f ca="1" t="shared" si="4"/>
        <v>Y</v>
      </c>
      <c r="O35" s="77">
        <f ca="1" t="shared" si="5"/>
        <v>4.4</v>
      </c>
      <c r="P35" s="1"/>
      <c r="AH35" s="5"/>
      <c r="AI35" s="20">
        <v>30</v>
      </c>
      <c r="AJ35" s="21">
        <f ca="1" t="shared" si="6"/>
        <v>23</v>
      </c>
      <c r="AK35" s="4">
        <f t="shared" si="2"/>
        <v>30</v>
      </c>
      <c r="AL35" s="4">
        <f t="shared" si="7"/>
        <v>0</v>
      </c>
      <c r="AM35" s="5"/>
      <c r="AO35" s="16"/>
      <c r="AP35" s="16"/>
      <c r="AQ35" s="23"/>
      <c r="AR35" s="23"/>
      <c r="AS35" s="24"/>
      <c r="AT35" s="16"/>
    </row>
    <row r="36" spans="1:46" ht="12.75">
      <c r="A36" s="1"/>
      <c r="B36" s="157" t="s">
        <v>95</v>
      </c>
      <c r="C36" s="157" t="str">
        <f>Zapisnik!C22</f>
        <v>DVJ "Zipkica"</v>
      </c>
      <c r="D36" s="83" t="s">
        <v>97</v>
      </c>
      <c r="E36" s="87" t="s">
        <v>335</v>
      </c>
      <c r="F36" s="85">
        <v>6.58</v>
      </c>
      <c r="G36" s="18">
        <f t="shared" si="0"/>
        <v>24</v>
      </c>
      <c r="H36" s="159">
        <f>G36+G37</f>
        <v>52</v>
      </c>
      <c r="I36" s="159">
        <f>RANK(H36,$H$6:$H$37,1)</f>
        <v>15</v>
      </c>
      <c r="J36" s="155">
        <f>17-I36</f>
        <v>2</v>
      </c>
      <c r="K36" s="25"/>
      <c r="L36" s="19">
        <f t="shared" si="1"/>
        <v>31</v>
      </c>
      <c r="M36" s="17" t="str">
        <f ca="1" t="shared" si="3"/>
        <v>Izabela Šimunec</v>
      </c>
      <c r="N36" s="17" t="str">
        <f ca="1" t="shared" si="4"/>
        <v>U</v>
      </c>
      <c r="O36" s="77">
        <f ca="1" t="shared" si="5"/>
        <v>3.1</v>
      </c>
      <c r="P36" s="1"/>
      <c r="AH36" s="5"/>
      <c r="AI36" s="20">
        <v>31</v>
      </c>
      <c r="AJ36" s="21">
        <f ca="1" t="shared" si="6"/>
        <v>20</v>
      </c>
      <c r="AK36" s="4">
        <f t="shared" si="2"/>
        <v>31</v>
      </c>
      <c r="AL36" s="4">
        <f t="shared" si="7"/>
        <v>0</v>
      </c>
      <c r="AM36" s="5"/>
      <c r="AO36" s="16"/>
      <c r="AP36" s="16"/>
      <c r="AQ36" s="23"/>
      <c r="AR36" s="23"/>
      <c r="AS36" s="24"/>
      <c r="AT36" s="16"/>
    </row>
    <row r="37" spans="1:46" ht="12.75">
      <c r="A37" s="1"/>
      <c r="B37" s="158"/>
      <c r="C37" s="158"/>
      <c r="D37" s="83" t="s">
        <v>98</v>
      </c>
      <c r="E37" s="87" t="s">
        <v>394</v>
      </c>
      <c r="F37" s="85">
        <v>4.76</v>
      </c>
      <c r="G37" s="18">
        <f t="shared" si="0"/>
        <v>28</v>
      </c>
      <c r="H37" s="161"/>
      <c r="I37" s="161"/>
      <c r="J37" s="156"/>
      <c r="K37" s="25"/>
      <c r="L37" s="19">
        <f t="shared" si="1"/>
        <v>32</v>
      </c>
      <c r="M37" s="17" t="str">
        <f ca="1" t="shared" si="3"/>
        <v>Mia Kovačević</v>
      </c>
      <c r="N37" s="17" t="str">
        <f ca="1" t="shared" si="4"/>
        <v>T</v>
      </c>
      <c r="O37" s="77">
        <f ca="1" t="shared" si="5"/>
        <v>2.7</v>
      </c>
      <c r="P37" s="1"/>
      <c r="AH37" s="5"/>
      <c r="AI37" s="20">
        <v>32</v>
      </c>
      <c r="AJ37" s="21">
        <f ca="1" t="shared" si="6"/>
        <v>19</v>
      </c>
      <c r="AK37" s="4">
        <f t="shared" si="2"/>
        <v>32</v>
      </c>
      <c r="AL37" s="4">
        <f t="shared" si="7"/>
        <v>0</v>
      </c>
      <c r="AM37" s="5"/>
      <c r="AO37" s="16"/>
      <c r="AP37" s="16"/>
      <c r="AQ37" s="23"/>
      <c r="AR37" s="23"/>
      <c r="AS37" s="24"/>
      <c r="AT37" s="16"/>
    </row>
    <row r="38" spans="1:46" ht="12.75">
      <c r="A38" s="1"/>
      <c r="B38" s="1"/>
      <c r="C38" s="1"/>
      <c r="D38" s="1"/>
      <c r="E38" s="1"/>
      <c r="F38" s="1"/>
      <c r="G38" s="2"/>
      <c r="H38" s="1"/>
      <c r="I38" s="1"/>
      <c r="J38" s="1"/>
      <c r="K38" s="1"/>
      <c r="L38" s="1"/>
      <c r="M38" s="1"/>
      <c r="N38" s="1"/>
      <c r="O38" s="1"/>
      <c r="P38" s="1"/>
      <c r="AJ38" s="21"/>
      <c r="AO38" s="16"/>
      <c r="AP38" s="16"/>
      <c r="AQ38" s="16"/>
      <c r="AR38" s="16"/>
      <c r="AS38" s="16"/>
      <c r="AT38" s="16"/>
    </row>
  </sheetData>
  <sheetProtection/>
  <mergeCells count="81">
    <mergeCell ref="J36:J37"/>
    <mergeCell ref="B36:B37"/>
    <mergeCell ref="C36:C37"/>
    <mergeCell ref="H36:H37"/>
    <mergeCell ref="I36:I37"/>
    <mergeCell ref="B30:B31"/>
    <mergeCell ref="C30:C31"/>
    <mergeCell ref="H30:H31"/>
    <mergeCell ref="I30:I31"/>
    <mergeCell ref="B32:B33"/>
    <mergeCell ref="B28:B29"/>
    <mergeCell ref="C28:C29"/>
    <mergeCell ref="H28:H29"/>
    <mergeCell ref="I28:I29"/>
    <mergeCell ref="B26:B27"/>
    <mergeCell ref="C26:C27"/>
    <mergeCell ref="H26:H27"/>
    <mergeCell ref="I26:I27"/>
    <mergeCell ref="B24:B25"/>
    <mergeCell ref="C24:C25"/>
    <mergeCell ref="H24:H25"/>
    <mergeCell ref="I24:I25"/>
    <mergeCell ref="B22:B23"/>
    <mergeCell ref="C22:C23"/>
    <mergeCell ref="H22:H23"/>
    <mergeCell ref="I22:I23"/>
    <mergeCell ref="B20:B21"/>
    <mergeCell ref="C20:C21"/>
    <mergeCell ref="H20:H21"/>
    <mergeCell ref="I20:I21"/>
    <mergeCell ref="B18:B19"/>
    <mergeCell ref="C18:C19"/>
    <mergeCell ref="H18:H19"/>
    <mergeCell ref="I18:I19"/>
    <mergeCell ref="B16:B17"/>
    <mergeCell ref="C16:C17"/>
    <mergeCell ref="H16:H17"/>
    <mergeCell ref="I16:I17"/>
    <mergeCell ref="B14:B15"/>
    <mergeCell ref="C14:C15"/>
    <mergeCell ref="H14:H15"/>
    <mergeCell ref="I14:I15"/>
    <mergeCell ref="B12:B13"/>
    <mergeCell ref="C12:C13"/>
    <mergeCell ref="H12:H13"/>
    <mergeCell ref="I12:I13"/>
    <mergeCell ref="B10:B11"/>
    <mergeCell ref="C10:C11"/>
    <mergeCell ref="H10:H11"/>
    <mergeCell ref="I10:I11"/>
    <mergeCell ref="B8:B9"/>
    <mergeCell ref="C8:C9"/>
    <mergeCell ref="H8:H9"/>
    <mergeCell ref="I8:I9"/>
    <mergeCell ref="B6:B7"/>
    <mergeCell ref="C6:C7"/>
    <mergeCell ref="H6:H7"/>
    <mergeCell ref="I6:I7"/>
    <mergeCell ref="C3:I3"/>
    <mergeCell ref="J28:J29"/>
    <mergeCell ref="J14:J15"/>
    <mergeCell ref="J16:J17"/>
    <mergeCell ref="J18:J19"/>
    <mergeCell ref="J20:J21"/>
    <mergeCell ref="J22:J23"/>
    <mergeCell ref="J24:J25"/>
    <mergeCell ref="J26:J27"/>
    <mergeCell ref="J6:J7"/>
    <mergeCell ref="J8:J9"/>
    <mergeCell ref="J10:J11"/>
    <mergeCell ref="J12:J13"/>
    <mergeCell ref="J32:J33"/>
    <mergeCell ref="J30:J31"/>
    <mergeCell ref="J34:J35"/>
    <mergeCell ref="C32:C33"/>
    <mergeCell ref="H32:H33"/>
    <mergeCell ref="I32:I33"/>
    <mergeCell ref="B34:B35"/>
    <mergeCell ref="C34:C35"/>
    <mergeCell ref="H34:H35"/>
    <mergeCell ref="I34:I35"/>
  </mergeCells>
  <printOptions/>
  <pageMargins left="0.3937007874015748" right="0.3937007874015748" top="0.7874015748031497" bottom="0.3937007874015748" header="0.3937007874015748" footer="0.5118110236220472"/>
  <pageSetup fitToHeight="107" horizontalDpi="600" verticalDpi="600" orientation="landscape" paperSize="9" scale="98" r:id="rId1"/>
  <headerFooter alignWithMargins="0">
    <oddHeader>&amp;LZabok&amp;C14. OLIMPIJADA DJEČJIH VRTIĆA&amp;R09.05.2015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T38"/>
  <sheetViews>
    <sheetView view="pageBreakPreview" zoomScale="115" zoomScaleNormal="115" zoomScaleSheetLayoutView="115" zoomScalePageLayoutView="0" workbookViewId="0" topLeftCell="A2">
      <selection activeCell="F16" sqref="F16"/>
    </sheetView>
  </sheetViews>
  <sheetFormatPr defaultColWidth="9.140625" defaultRowHeight="12.75"/>
  <cols>
    <col min="1" max="1" width="3.57421875" style="4" customWidth="1"/>
    <col min="2" max="2" width="3.8515625" style="4" customWidth="1"/>
    <col min="3" max="3" width="22.28125" style="4" customWidth="1"/>
    <col min="4" max="4" width="3.28125" style="4" bestFit="1" customWidth="1"/>
    <col min="5" max="5" width="21.421875" style="4" customWidth="1"/>
    <col min="6" max="6" width="8.7109375" style="4" customWidth="1"/>
    <col min="7" max="7" width="6.57421875" style="28" customWidth="1"/>
    <col min="8" max="8" width="8.00390625" style="4" customWidth="1"/>
    <col min="9" max="9" width="7.00390625" style="4" customWidth="1"/>
    <col min="10" max="10" width="7.28125" style="4" customWidth="1"/>
    <col min="11" max="12" width="5.00390625" style="4" customWidth="1"/>
    <col min="13" max="13" width="22.57421875" style="4" customWidth="1"/>
    <col min="14" max="14" width="4.140625" style="4" customWidth="1"/>
    <col min="15" max="15" width="8.28125" style="4" customWidth="1"/>
    <col min="16" max="16" width="5.00390625" style="4" customWidth="1"/>
    <col min="17" max="33" width="9.140625" style="3" customWidth="1"/>
    <col min="34" max="34" width="9.140625" style="4" customWidth="1"/>
    <col min="35" max="35" width="9.140625" style="28" customWidth="1"/>
    <col min="36" max="16384" width="9.140625" style="4" customWidth="1"/>
  </cols>
  <sheetData>
    <row r="1" ht="12.75" customHeight="1" hidden="1"/>
    <row r="2" spans="1:16" ht="13.5" thickBot="1">
      <c r="A2" s="1"/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</row>
    <row r="3" spans="1:39" ht="20.25" thickBot="1">
      <c r="A3" s="1"/>
      <c r="B3" s="1"/>
      <c r="C3" s="190" t="s">
        <v>0</v>
      </c>
      <c r="D3" s="191"/>
      <c r="E3" s="191"/>
      <c r="F3" s="191"/>
      <c r="G3" s="191"/>
      <c r="H3" s="191"/>
      <c r="I3" s="192"/>
      <c r="J3" s="1"/>
      <c r="K3" s="1"/>
      <c r="L3" s="1"/>
      <c r="M3" s="1"/>
      <c r="N3" s="1"/>
      <c r="O3" s="1"/>
      <c r="P3" s="1"/>
      <c r="AI3" s="14"/>
      <c r="AJ3" s="5"/>
      <c r="AK3" s="5"/>
      <c r="AL3" s="5"/>
      <c r="AM3" s="5"/>
    </row>
    <row r="4" spans="1:39" ht="12.75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AI4" s="14"/>
      <c r="AJ4" s="5"/>
      <c r="AK4" s="5"/>
      <c r="AL4" s="5"/>
      <c r="AM4" s="5"/>
    </row>
    <row r="5" spans="1:46" ht="62.25" customHeight="1">
      <c r="A5" s="1"/>
      <c r="B5" s="6"/>
      <c r="C5" s="7" t="s">
        <v>1</v>
      </c>
      <c r="D5" s="6"/>
      <c r="E5" s="30" t="s">
        <v>91</v>
      </c>
      <c r="F5" s="8" t="s">
        <v>3</v>
      </c>
      <c r="G5" s="9" t="s">
        <v>4</v>
      </c>
      <c r="H5" s="10" t="s">
        <v>5</v>
      </c>
      <c r="I5" s="9" t="s">
        <v>4</v>
      </c>
      <c r="J5" s="11" t="s">
        <v>6</v>
      </c>
      <c r="K5" s="12"/>
      <c r="L5" s="9" t="s">
        <v>4</v>
      </c>
      <c r="M5" s="13" t="s">
        <v>2</v>
      </c>
      <c r="N5" s="13"/>
      <c r="O5" s="76" t="s">
        <v>3</v>
      </c>
      <c r="P5" s="78"/>
      <c r="AH5" s="5"/>
      <c r="AI5" s="14"/>
      <c r="AJ5" s="5"/>
      <c r="AK5" s="14"/>
      <c r="AL5" s="15"/>
      <c r="AM5" s="5"/>
      <c r="AO5" s="16"/>
      <c r="AP5" s="16"/>
      <c r="AQ5" s="16"/>
      <c r="AR5" s="16"/>
      <c r="AS5" s="16"/>
      <c r="AT5" s="16"/>
    </row>
    <row r="6" spans="1:46" ht="12.75">
      <c r="A6" s="1"/>
      <c r="B6" s="157" t="s">
        <v>7</v>
      </c>
      <c r="C6" s="157" t="str">
        <f>Zapisnik!C7</f>
        <v>DV "Maslačak"</v>
      </c>
      <c r="D6" s="83" t="s">
        <v>9</v>
      </c>
      <c r="E6" s="124" t="s">
        <v>101</v>
      </c>
      <c r="F6" s="115">
        <v>126</v>
      </c>
      <c r="G6" s="18">
        <f>RANK(F6,$F$6:$F$37,0)</f>
        <v>10</v>
      </c>
      <c r="H6" s="159">
        <f>G6+G7</f>
        <v>12</v>
      </c>
      <c r="I6" s="159">
        <f>RANK(H6,$H$6:$H$37,1)</f>
        <v>2</v>
      </c>
      <c r="J6" s="155">
        <f>17-I6</f>
        <v>15</v>
      </c>
      <c r="K6" s="12"/>
      <c r="L6" s="19">
        <v>1</v>
      </c>
      <c r="M6" s="17" t="str">
        <f ca="1">INDIRECT("e"&amp;(5+MATCH(AI6,$G$6:$G$37,0)))</f>
        <v>Pavel Novak</v>
      </c>
      <c r="N6" s="17" t="str">
        <f ca="1">INDIRECT("d"&amp;(5+MATCH(AI6,$G$6:$G$37,0)))</f>
        <v>E</v>
      </c>
      <c r="O6" s="77">
        <f ca="1">INDIRECT("f"&amp;(5+MATCH(AI6,$G$6:$G$37,0)))</f>
        <v>146</v>
      </c>
      <c r="P6" s="78"/>
      <c r="AH6" s="5"/>
      <c r="AI6" s="20">
        <v>1</v>
      </c>
      <c r="AJ6" s="21">
        <f>MATCH(AI6,$G$6:$G$37,0)</f>
        <v>5</v>
      </c>
      <c r="AL6" s="22"/>
      <c r="AM6" s="5"/>
      <c r="AO6" s="16"/>
      <c r="AP6" s="16"/>
      <c r="AQ6" s="23"/>
      <c r="AR6" s="23"/>
      <c r="AS6" s="24"/>
      <c r="AT6" s="16"/>
    </row>
    <row r="7" spans="1:46" ht="12.75">
      <c r="A7" s="1"/>
      <c r="B7" s="158"/>
      <c r="C7" s="158"/>
      <c r="D7" s="83" t="s">
        <v>10</v>
      </c>
      <c r="E7" s="124" t="s">
        <v>102</v>
      </c>
      <c r="F7" s="115">
        <v>145</v>
      </c>
      <c r="G7" s="18">
        <f aca="true" t="shared" si="0" ref="G7:G37">RANK(F7,$F$6:$F$37,0)</f>
        <v>2</v>
      </c>
      <c r="H7" s="161"/>
      <c r="I7" s="161"/>
      <c r="J7" s="156"/>
      <c r="K7" s="25"/>
      <c r="L7" s="19">
        <f aca="true" t="shared" si="1" ref="L7:L37">IF(O6=O7,L6,AI7)</f>
        <v>2</v>
      </c>
      <c r="M7" s="17" t="str">
        <f ca="1">IF(COUNTIF($G$6:$G$37,AI7)=0,INDIRECT("e"&amp;(5+AJ6+MATCH(AK7,INDIRECT("G"&amp;(6+AJ6)&amp;":$G$37"),0))),INDIRECT("e"&amp;(5+MATCH(AI7,$G$6:$G$37,0))))</f>
        <v>Ivan Kozjak</v>
      </c>
      <c r="N7" s="17" t="str">
        <f ca="1">IF(COUNTIF($G$6:$G$37,AI7)=0,INDIRECT("d"&amp;(5+AJ6+MATCH(AK7,INDIRECT("G"&amp;(6+AJ6)&amp;":$G$37"),0))),INDIRECT("d"&amp;(5+MATCH(AI7,$G$6:$G$37,0))))</f>
        <v>B</v>
      </c>
      <c r="O7" s="77">
        <f ca="1">IF(COUNTIF($G$6:$G$37,AI7)=0,INDIRECT("f"&amp;(5+AJ6+MATCH(AK7,INDIRECT("G"&amp;(6+AJ6)&amp;":$G$37"),0))),INDIRECT("f"&amp;(5+MATCH(AI7,$G$6:$G$37,0))))</f>
        <v>145</v>
      </c>
      <c r="P7" s="78"/>
      <c r="AH7" s="5"/>
      <c r="AI7" s="20">
        <v>2</v>
      </c>
      <c r="AJ7" s="21">
        <f ca="1">IF(COUNTIF($G$6:$G$37,AI7)=0,AJ6+MATCH(AK7,INDIRECT("G"&amp;(6+AJ6)&amp;":$G$37"),0),MATCH(AI7,$G$6:$G$37,0))</f>
        <v>2</v>
      </c>
      <c r="AK7" s="4">
        <f aca="true" t="shared" si="2" ref="AK7:AK37">AI7-AL7</f>
        <v>2</v>
      </c>
      <c r="AL7" s="4">
        <f>IF(COUNTIF($G$6:$G$37,AI7)=0,AK6+1,)</f>
        <v>0</v>
      </c>
      <c r="AM7" s="5"/>
      <c r="AO7" s="16"/>
      <c r="AP7" s="16"/>
      <c r="AQ7" s="23"/>
      <c r="AR7" s="23"/>
      <c r="AS7" s="24"/>
      <c r="AT7" s="16"/>
    </row>
    <row r="8" spans="1:46" ht="12.75">
      <c r="A8" s="1"/>
      <c r="B8" s="157" t="s">
        <v>11</v>
      </c>
      <c r="C8" s="157" t="str">
        <f>Zapisnik!C8</f>
        <v>DV "Pušlek"</v>
      </c>
      <c r="D8" s="83" t="s">
        <v>13</v>
      </c>
      <c r="E8" s="124" t="s">
        <v>336</v>
      </c>
      <c r="F8" s="115">
        <v>134</v>
      </c>
      <c r="G8" s="18">
        <f t="shared" si="0"/>
        <v>5</v>
      </c>
      <c r="H8" s="159">
        <f>G8+G9</f>
        <v>18</v>
      </c>
      <c r="I8" s="159">
        <f>RANK(H8,$H$6:$H$37,1)</f>
        <v>4</v>
      </c>
      <c r="J8" s="155">
        <f>17-I8</f>
        <v>13</v>
      </c>
      <c r="K8" s="25"/>
      <c r="L8" s="19">
        <f t="shared" si="1"/>
        <v>3</v>
      </c>
      <c r="M8" s="17" t="str">
        <f aca="true" ca="1" t="shared" si="3" ref="M8:M37">IF(COUNTIF($G$6:$G$37,AI8)=0,INDIRECT("e"&amp;(5+AJ7+MATCH(AK8,INDIRECT("G"&amp;(6+AJ7)&amp;":$G$37"),0))),INDIRECT("e"&amp;(5+MATCH(AI8,$G$6:$G$37,0))))</f>
        <v>Bruno Tomek</v>
      </c>
      <c r="N8" s="17" t="str">
        <f aca="true" ca="1" t="shared" si="4" ref="N8:N37">IF(COUNTIF($G$6:$G$37,AI8)=0,INDIRECT("d"&amp;(5+AJ7+MATCH(AK8,INDIRECT("G"&amp;(6+AJ7)&amp;":$G$37"),0))),INDIRECT("d"&amp;(5+MATCH(AI8,$G$6:$G$37,0))))</f>
        <v>AG</v>
      </c>
      <c r="O8" s="77">
        <f aca="true" ca="1" t="shared" si="5" ref="O8:O37">IF(COUNTIF($G$6:$G$37,AI8)=0,INDIRECT("f"&amp;(5+AJ7+MATCH(AK8,INDIRECT("G"&amp;(6+AJ7)&amp;":$G$37"),0))),INDIRECT("f"&amp;(5+MATCH(AI8,$G$6:$G$37,0))))</f>
        <v>136</v>
      </c>
      <c r="P8" s="78"/>
      <c r="AH8" s="5"/>
      <c r="AI8" s="20">
        <v>3</v>
      </c>
      <c r="AJ8" s="21">
        <f aca="true" ca="1" t="shared" si="6" ref="AJ8:AJ37">IF(COUNTIF($G$6:$G$37,AI8)=0,AJ7+MATCH(AK8,INDIRECT("G"&amp;(6+AJ7)&amp;":$G$37"),0),MATCH(AI8,$G$6:$G$37,0))</f>
        <v>31</v>
      </c>
      <c r="AK8" s="4">
        <f t="shared" si="2"/>
        <v>3</v>
      </c>
      <c r="AL8" s="4">
        <f>IF(COUNTIF($G$6:$G$37,AI8)=0,AL7+1,)</f>
        <v>0</v>
      </c>
      <c r="AM8" s="5"/>
      <c r="AO8" s="16"/>
      <c r="AP8" s="16"/>
      <c r="AQ8" s="23"/>
      <c r="AR8" s="23"/>
      <c r="AS8" s="24"/>
      <c r="AT8" s="16"/>
    </row>
    <row r="9" spans="1:46" ht="12.75">
      <c r="A9" s="1"/>
      <c r="B9" s="158"/>
      <c r="C9" s="158"/>
      <c r="D9" s="83" t="s">
        <v>14</v>
      </c>
      <c r="E9" s="124" t="s">
        <v>337</v>
      </c>
      <c r="F9" s="115">
        <v>115</v>
      </c>
      <c r="G9" s="18">
        <f t="shared" si="0"/>
        <v>13</v>
      </c>
      <c r="H9" s="161"/>
      <c r="I9" s="161"/>
      <c r="J9" s="156"/>
      <c r="K9" s="25"/>
      <c r="L9" s="19">
        <f t="shared" si="1"/>
        <v>4</v>
      </c>
      <c r="M9" s="17" t="str">
        <f ca="1" t="shared" si="3"/>
        <v>Luka Peroš</v>
      </c>
      <c r="N9" s="17" t="str">
        <f ca="1" t="shared" si="4"/>
        <v>N</v>
      </c>
      <c r="O9" s="77">
        <f ca="1" t="shared" si="5"/>
        <v>135</v>
      </c>
      <c r="P9" s="78"/>
      <c r="AH9" s="5"/>
      <c r="AI9" s="20">
        <v>4</v>
      </c>
      <c r="AJ9" s="21">
        <f ca="1" t="shared" si="6"/>
        <v>14</v>
      </c>
      <c r="AK9" s="4">
        <f t="shared" si="2"/>
        <v>4</v>
      </c>
      <c r="AL9" s="4">
        <f aca="true" t="shared" si="7" ref="AL9:AL37">IF(COUNTIF($G$6:$G$37,AI9)=0,AL8+1,)</f>
        <v>0</v>
      </c>
      <c r="AM9" s="5"/>
      <c r="AO9" s="16"/>
      <c r="AP9" s="16"/>
      <c r="AQ9" s="23"/>
      <c r="AR9" s="23"/>
      <c r="AS9" s="24"/>
      <c r="AT9" s="16"/>
    </row>
    <row r="10" spans="1:46" ht="12.75">
      <c r="A10" s="1"/>
      <c r="B10" s="157" t="s">
        <v>15</v>
      </c>
      <c r="C10" s="157" t="str">
        <f>Zapisnik!C9</f>
        <v>DV "Bubamara"</v>
      </c>
      <c r="D10" s="83" t="s">
        <v>17</v>
      </c>
      <c r="E10" s="125" t="s">
        <v>338</v>
      </c>
      <c r="F10" s="115">
        <v>146</v>
      </c>
      <c r="G10" s="18">
        <f t="shared" si="0"/>
        <v>1</v>
      </c>
      <c r="H10" s="159">
        <f>G10+G11</f>
        <v>6</v>
      </c>
      <c r="I10" s="159">
        <f>RANK(H10,$H$6:$H$37,1)</f>
        <v>1</v>
      </c>
      <c r="J10" s="155">
        <f>17-I10</f>
        <v>16</v>
      </c>
      <c r="K10" s="25"/>
      <c r="L10" s="19">
        <f t="shared" si="1"/>
        <v>5</v>
      </c>
      <c r="M10" s="17" t="str">
        <f ca="1" t="shared" si="3"/>
        <v>Jakov Hudek</v>
      </c>
      <c r="N10" s="17" t="str">
        <f ca="1" t="shared" si="4"/>
        <v>C</v>
      </c>
      <c r="O10" s="77">
        <f ca="1" t="shared" si="5"/>
        <v>134</v>
      </c>
      <c r="P10" s="78"/>
      <c r="AH10" s="5"/>
      <c r="AI10" s="20">
        <v>5</v>
      </c>
      <c r="AJ10" s="21">
        <f ca="1" t="shared" si="6"/>
        <v>3</v>
      </c>
      <c r="AK10" s="4">
        <f t="shared" si="2"/>
        <v>5</v>
      </c>
      <c r="AL10" s="4">
        <f t="shared" si="7"/>
        <v>0</v>
      </c>
      <c r="AM10" s="5"/>
      <c r="AO10" s="16"/>
      <c r="AP10" s="16"/>
      <c r="AQ10" s="23"/>
      <c r="AR10" s="23"/>
      <c r="AS10" s="24"/>
      <c r="AT10" s="16"/>
    </row>
    <row r="11" spans="1:46" ht="12.75">
      <c r="A11" s="1"/>
      <c r="B11" s="158"/>
      <c r="C11" s="158"/>
      <c r="D11" s="83" t="s">
        <v>18</v>
      </c>
      <c r="E11" s="127" t="s">
        <v>339</v>
      </c>
      <c r="F11" s="115">
        <v>134</v>
      </c>
      <c r="G11" s="18">
        <f t="shared" si="0"/>
        <v>5</v>
      </c>
      <c r="H11" s="161"/>
      <c r="I11" s="161"/>
      <c r="J11" s="156"/>
      <c r="K11" s="25"/>
      <c r="L11" s="19">
        <f t="shared" si="1"/>
        <v>5</v>
      </c>
      <c r="M11" s="17" t="str">
        <f ca="1" t="shared" si="3"/>
        <v>Vid Matuša</v>
      </c>
      <c r="N11" s="17" t="str">
        <f ca="1" t="shared" si="4"/>
        <v>F</v>
      </c>
      <c r="O11" s="77">
        <f ca="1" t="shared" si="5"/>
        <v>134</v>
      </c>
      <c r="P11" s="78"/>
      <c r="AH11" s="5"/>
      <c r="AI11" s="20">
        <v>6</v>
      </c>
      <c r="AJ11" s="21">
        <f ca="1" t="shared" si="6"/>
        <v>6</v>
      </c>
      <c r="AK11" s="4">
        <f t="shared" si="2"/>
        <v>5</v>
      </c>
      <c r="AL11" s="4">
        <f t="shared" si="7"/>
        <v>1</v>
      </c>
      <c r="AM11" s="5"/>
      <c r="AO11" s="16"/>
      <c r="AP11" s="16"/>
      <c r="AQ11" s="23"/>
      <c r="AR11" s="23"/>
      <c r="AS11" s="24"/>
      <c r="AT11" s="16"/>
    </row>
    <row r="12" spans="1:46" ht="12.75">
      <c r="A12" s="1"/>
      <c r="B12" s="157" t="s">
        <v>19</v>
      </c>
      <c r="C12" s="157" t="str">
        <f>Zapisnik!C10</f>
        <v>DV "Zagorske Pčelice"</v>
      </c>
      <c r="D12" s="83" t="s">
        <v>20</v>
      </c>
      <c r="E12" s="129" t="s">
        <v>340</v>
      </c>
      <c r="F12" s="115">
        <v>129</v>
      </c>
      <c r="G12" s="18">
        <f t="shared" si="0"/>
        <v>9</v>
      </c>
      <c r="H12" s="159">
        <f>G12+G13</f>
        <v>34</v>
      </c>
      <c r="I12" s="159">
        <f>RANK(H12,$H$6:$H$37,1)</f>
        <v>10</v>
      </c>
      <c r="J12" s="155">
        <f>17-I12</f>
        <v>7</v>
      </c>
      <c r="K12" s="25"/>
      <c r="L12" s="19">
        <f t="shared" si="1"/>
        <v>7</v>
      </c>
      <c r="M12" s="17" t="str">
        <f ca="1" t="shared" si="3"/>
        <v>Leon Ilijaš</v>
      </c>
      <c r="N12" s="17" t="str">
        <f ca="1" t="shared" si="4"/>
        <v>O</v>
      </c>
      <c r="O12" s="77">
        <f ca="1" t="shared" si="5"/>
        <v>132</v>
      </c>
      <c r="P12" s="78"/>
      <c r="AH12" s="5"/>
      <c r="AI12" s="20">
        <v>7</v>
      </c>
      <c r="AJ12" s="21">
        <f ca="1" t="shared" si="6"/>
        <v>15</v>
      </c>
      <c r="AK12" s="4">
        <f t="shared" si="2"/>
        <v>7</v>
      </c>
      <c r="AL12" s="4">
        <f t="shared" si="7"/>
        <v>0</v>
      </c>
      <c r="AM12" s="5"/>
      <c r="AO12" s="16"/>
      <c r="AP12" s="16"/>
      <c r="AQ12" s="23"/>
      <c r="AR12" s="23"/>
      <c r="AS12" s="24"/>
      <c r="AT12" s="16"/>
    </row>
    <row r="13" spans="1:46" ht="12.75">
      <c r="A13" s="1"/>
      <c r="B13" s="158"/>
      <c r="C13" s="158"/>
      <c r="D13" s="83" t="s">
        <v>21</v>
      </c>
      <c r="E13" s="130" t="s">
        <v>341</v>
      </c>
      <c r="F13" s="115">
        <v>98</v>
      </c>
      <c r="G13" s="18">
        <f t="shared" si="0"/>
        <v>25</v>
      </c>
      <c r="H13" s="161"/>
      <c r="I13" s="161"/>
      <c r="J13" s="156"/>
      <c r="K13" s="25"/>
      <c r="L13" s="19">
        <f t="shared" si="1"/>
        <v>8</v>
      </c>
      <c r="M13" s="17" t="str">
        <f ca="1" t="shared" si="3"/>
        <v>Jan Jakopić</v>
      </c>
      <c r="N13" s="17" t="str">
        <f ca="1" t="shared" si="4"/>
        <v>P</v>
      </c>
      <c r="O13" s="77">
        <f ca="1" t="shared" si="5"/>
        <v>131</v>
      </c>
      <c r="P13" s="1"/>
      <c r="AH13" s="5"/>
      <c r="AI13" s="20">
        <v>8</v>
      </c>
      <c r="AJ13" s="21">
        <f ca="1" t="shared" si="6"/>
        <v>16</v>
      </c>
      <c r="AK13" s="4">
        <f t="shared" si="2"/>
        <v>8</v>
      </c>
      <c r="AL13" s="4">
        <f t="shared" si="7"/>
        <v>0</v>
      </c>
      <c r="AM13" s="5"/>
      <c r="AO13" s="16"/>
      <c r="AP13" s="16"/>
      <c r="AQ13" s="23"/>
      <c r="AR13" s="23"/>
      <c r="AS13" s="24"/>
      <c r="AT13" s="16"/>
    </row>
    <row r="14" spans="1:46" ht="12.75">
      <c r="A14" s="1"/>
      <c r="B14" s="157" t="s">
        <v>22</v>
      </c>
      <c r="C14" s="157" t="str">
        <f>Zapisnik!C11</f>
        <v>DV "Cvrkutić" </v>
      </c>
      <c r="D14" s="83" t="s">
        <v>24</v>
      </c>
      <c r="E14" s="128" t="s">
        <v>342</v>
      </c>
      <c r="F14" s="115">
        <v>49</v>
      </c>
      <c r="G14" s="18">
        <f t="shared" si="0"/>
        <v>30</v>
      </c>
      <c r="H14" s="159">
        <f>G14+G15</f>
        <v>56</v>
      </c>
      <c r="I14" s="159">
        <f>RANK(H14,$H$6:$H$37,1)</f>
        <v>15</v>
      </c>
      <c r="J14" s="155">
        <f>17-I14</f>
        <v>2</v>
      </c>
      <c r="K14" s="25"/>
      <c r="L14" s="19">
        <f t="shared" si="1"/>
        <v>9</v>
      </c>
      <c r="M14" s="17" t="str">
        <f ca="1" t="shared" si="3"/>
        <v>Roman Požgaj</v>
      </c>
      <c r="N14" s="17" t="str">
        <f ca="1" t="shared" si="4"/>
        <v>G</v>
      </c>
      <c r="O14" s="77">
        <f ca="1" t="shared" si="5"/>
        <v>129</v>
      </c>
      <c r="P14" s="1"/>
      <c r="AH14" s="5"/>
      <c r="AI14" s="20">
        <v>9</v>
      </c>
      <c r="AJ14" s="21">
        <f ca="1" t="shared" si="6"/>
        <v>7</v>
      </c>
      <c r="AK14" s="4">
        <f t="shared" si="2"/>
        <v>9</v>
      </c>
      <c r="AL14" s="4">
        <f t="shared" si="7"/>
        <v>0</v>
      </c>
      <c r="AM14" s="5"/>
      <c r="AO14" s="16"/>
      <c r="AP14" s="16"/>
      <c r="AQ14" s="23"/>
      <c r="AR14" s="23"/>
      <c r="AS14" s="24"/>
      <c r="AT14" s="16"/>
    </row>
    <row r="15" spans="1:46" ht="12.75">
      <c r="A15" s="1"/>
      <c r="B15" s="158"/>
      <c r="C15" s="158"/>
      <c r="D15" s="83" t="s">
        <v>25</v>
      </c>
      <c r="E15" s="124" t="s">
        <v>343</v>
      </c>
      <c r="F15" s="115">
        <v>95.01</v>
      </c>
      <c r="G15" s="18">
        <f t="shared" si="0"/>
        <v>26</v>
      </c>
      <c r="H15" s="161"/>
      <c r="I15" s="161"/>
      <c r="J15" s="156"/>
      <c r="K15" s="25"/>
      <c r="L15" s="19">
        <f t="shared" si="1"/>
        <v>10</v>
      </c>
      <c r="M15" s="17" t="str">
        <f ca="1" t="shared" si="3"/>
        <v>Dario Kozina</v>
      </c>
      <c r="N15" s="17" t="str">
        <f ca="1" t="shared" si="4"/>
        <v>A</v>
      </c>
      <c r="O15" s="77">
        <f ca="1" t="shared" si="5"/>
        <v>126</v>
      </c>
      <c r="P15" s="1"/>
      <c r="AH15" s="5"/>
      <c r="AI15" s="20">
        <v>10</v>
      </c>
      <c r="AJ15" s="21">
        <f ca="1" t="shared" si="6"/>
        <v>1</v>
      </c>
      <c r="AK15" s="4">
        <f t="shared" si="2"/>
        <v>10</v>
      </c>
      <c r="AL15" s="4">
        <f t="shared" si="7"/>
        <v>0</v>
      </c>
      <c r="AM15" s="5"/>
      <c r="AO15" s="16"/>
      <c r="AP15" s="16"/>
      <c r="AQ15" s="23"/>
      <c r="AR15" s="23"/>
      <c r="AS15" s="24"/>
      <c r="AT15" s="16"/>
    </row>
    <row r="16" spans="1:46" ht="12.75">
      <c r="A16" s="1"/>
      <c r="B16" s="157" t="s">
        <v>26</v>
      </c>
      <c r="C16" s="157" t="str">
        <f>Zapisnik!C12</f>
        <v>DV "Bedekovčina"</v>
      </c>
      <c r="D16" s="83" t="s">
        <v>27</v>
      </c>
      <c r="E16" s="125" t="s">
        <v>344</v>
      </c>
      <c r="F16" s="115">
        <v>0</v>
      </c>
      <c r="G16" s="18">
        <f t="shared" si="0"/>
        <v>32</v>
      </c>
      <c r="H16" s="159">
        <f>G16+G17</f>
        <v>60</v>
      </c>
      <c r="I16" s="159">
        <f>RANK(H16,$H$6:$H$37,1)</f>
        <v>16</v>
      </c>
      <c r="J16" s="155">
        <f>17-I16</f>
        <v>1</v>
      </c>
      <c r="K16" s="25"/>
      <c r="L16" s="19">
        <f t="shared" si="1"/>
        <v>11</v>
      </c>
      <c r="M16" s="17" t="str">
        <f ca="1" t="shared" si="3"/>
        <v>Jurica Horvat</v>
      </c>
      <c r="N16" s="17" t="str">
        <f ca="1" t="shared" si="4"/>
        <v>Y</v>
      </c>
      <c r="O16" s="77">
        <f ca="1" t="shared" si="5"/>
        <v>123</v>
      </c>
      <c r="P16" s="1"/>
      <c r="AH16" s="5"/>
      <c r="AI16" s="20">
        <v>11</v>
      </c>
      <c r="AJ16" s="21">
        <f ca="1" t="shared" si="6"/>
        <v>23</v>
      </c>
      <c r="AK16" s="4">
        <f t="shared" si="2"/>
        <v>11</v>
      </c>
      <c r="AL16" s="4">
        <f t="shared" si="7"/>
        <v>0</v>
      </c>
      <c r="AM16" s="5"/>
      <c r="AO16" s="16"/>
      <c r="AP16" s="16"/>
      <c r="AQ16" s="23"/>
      <c r="AR16" s="23"/>
      <c r="AS16" s="24"/>
      <c r="AT16" s="16"/>
    </row>
    <row r="17" spans="1:46" ht="12.75">
      <c r="A17" s="1"/>
      <c r="B17" s="158"/>
      <c r="C17" s="158"/>
      <c r="D17" s="83" t="s">
        <v>28</v>
      </c>
      <c r="E17" s="125" t="s">
        <v>345</v>
      </c>
      <c r="F17" s="115">
        <v>86</v>
      </c>
      <c r="G17" s="18">
        <f t="shared" si="0"/>
        <v>28</v>
      </c>
      <c r="H17" s="161"/>
      <c r="I17" s="161"/>
      <c r="J17" s="156"/>
      <c r="K17" s="25"/>
      <c r="L17" s="19">
        <f t="shared" si="1"/>
        <v>12</v>
      </c>
      <c r="M17" s="17" t="str">
        <f ca="1" t="shared" si="3"/>
        <v>Lovro Jakopović</v>
      </c>
      <c r="N17" s="17" t="str">
        <f ca="1" t="shared" si="4"/>
        <v>AE</v>
      </c>
      <c r="O17" s="77">
        <f ca="1" t="shared" si="5"/>
        <v>116</v>
      </c>
      <c r="P17" s="1"/>
      <c r="AH17" s="5"/>
      <c r="AI17" s="20">
        <v>12</v>
      </c>
      <c r="AJ17" s="21">
        <f ca="1" t="shared" si="6"/>
        <v>29</v>
      </c>
      <c r="AK17" s="4">
        <f t="shared" si="2"/>
        <v>12</v>
      </c>
      <c r="AL17" s="4">
        <f t="shared" si="7"/>
        <v>0</v>
      </c>
      <c r="AM17" s="5"/>
      <c r="AO17" s="16"/>
      <c r="AP17" s="16"/>
      <c r="AQ17" s="23"/>
      <c r="AR17" s="23"/>
      <c r="AS17" s="24"/>
      <c r="AT17" s="16"/>
    </row>
    <row r="18" spans="1:46" ht="12.75">
      <c r="A18" s="1"/>
      <c r="B18" s="157" t="s">
        <v>29</v>
      </c>
      <c r="C18" s="157" t="str">
        <f>Zapisnik!C13</f>
        <v>DV "Gustav Krklec" </v>
      </c>
      <c r="D18" s="83" t="s">
        <v>30</v>
      </c>
      <c r="E18" s="126" t="s">
        <v>346</v>
      </c>
      <c r="F18" s="115">
        <v>101</v>
      </c>
      <c r="G18" s="18">
        <f t="shared" si="0"/>
        <v>22</v>
      </c>
      <c r="H18" s="159">
        <f>G18+G19</f>
        <v>26</v>
      </c>
      <c r="I18" s="159">
        <f>RANK(H18,$H$6:$H$37,1)</f>
        <v>5</v>
      </c>
      <c r="J18" s="155">
        <f>17-I18</f>
        <v>12</v>
      </c>
      <c r="K18" s="25"/>
      <c r="L18" s="19">
        <f t="shared" si="1"/>
        <v>13</v>
      </c>
      <c r="M18" s="17" t="str">
        <f ca="1" t="shared" si="3"/>
        <v>Gabriel Pugar</v>
      </c>
      <c r="N18" s="17" t="str">
        <f ca="1" t="shared" si="4"/>
        <v>D</v>
      </c>
      <c r="O18" s="77">
        <f ca="1" t="shared" si="5"/>
        <v>115</v>
      </c>
      <c r="P18" s="1"/>
      <c r="AH18" s="5"/>
      <c r="AI18" s="20">
        <v>13</v>
      </c>
      <c r="AJ18" s="21">
        <f ca="1" t="shared" si="6"/>
        <v>4</v>
      </c>
      <c r="AK18" s="4">
        <f t="shared" si="2"/>
        <v>13</v>
      </c>
      <c r="AL18" s="4">
        <f t="shared" si="7"/>
        <v>0</v>
      </c>
      <c r="AM18" s="5"/>
      <c r="AO18" s="16"/>
      <c r="AP18" s="16"/>
      <c r="AQ18" s="23"/>
      <c r="AR18" s="23"/>
      <c r="AS18" s="24"/>
      <c r="AT18" s="16"/>
    </row>
    <row r="19" spans="1:46" ht="12.75">
      <c r="A19" s="1"/>
      <c r="B19" s="158"/>
      <c r="C19" s="158"/>
      <c r="D19" s="83" t="s">
        <v>31</v>
      </c>
      <c r="E19" s="123" t="s">
        <v>347</v>
      </c>
      <c r="F19" s="115">
        <v>135</v>
      </c>
      <c r="G19" s="18">
        <f t="shared" si="0"/>
        <v>4</v>
      </c>
      <c r="H19" s="161"/>
      <c r="I19" s="161"/>
      <c r="J19" s="156"/>
      <c r="K19" s="25"/>
      <c r="L19" s="19">
        <f t="shared" si="1"/>
        <v>14</v>
      </c>
      <c r="M19" s="17" t="str">
        <f ca="1" t="shared" si="3"/>
        <v>Vjeko Vlahović</v>
      </c>
      <c r="N19" s="17" t="str">
        <f ca="1" t="shared" si="4"/>
        <v>AC</v>
      </c>
      <c r="O19" s="77">
        <f ca="1" t="shared" si="5"/>
        <v>111.01</v>
      </c>
      <c r="P19" s="1"/>
      <c r="AH19" s="5"/>
      <c r="AI19" s="20">
        <v>14</v>
      </c>
      <c r="AJ19" s="21">
        <f ca="1" t="shared" si="6"/>
        <v>27</v>
      </c>
      <c r="AK19" s="4">
        <f t="shared" si="2"/>
        <v>14</v>
      </c>
      <c r="AL19" s="4">
        <f t="shared" si="7"/>
        <v>0</v>
      </c>
      <c r="AM19" s="5"/>
      <c r="AO19" s="16"/>
      <c r="AP19" s="16"/>
      <c r="AQ19" s="23"/>
      <c r="AR19" s="23"/>
      <c r="AS19" s="24"/>
      <c r="AT19" s="16"/>
    </row>
    <row r="20" spans="1:46" ht="12.75">
      <c r="A20" s="1"/>
      <c r="B20" s="157" t="s">
        <v>32</v>
      </c>
      <c r="C20" s="157" t="str">
        <f>Zapisnik!C14</f>
        <v>DV "Naša radost" </v>
      </c>
      <c r="D20" s="83" t="s">
        <v>33</v>
      </c>
      <c r="E20" s="124" t="s">
        <v>348</v>
      </c>
      <c r="F20" s="115">
        <v>132</v>
      </c>
      <c r="G20" s="18">
        <f t="shared" si="0"/>
        <v>7</v>
      </c>
      <c r="H20" s="159">
        <f>G20+G21</f>
        <v>15</v>
      </c>
      <c r="I20" s="159">
        <f>RANK(H20,$H$6:$H$37,1)</f>
        <v>3</v>
      </c>
      <c r="J20" s="155">
        <f>17-I20</f>
        <v>14</v>
      </c>
      <c r="K20" s="25"/>
      <c r="L20" s="19">
        <f t="shared" si="1"/>
        <v>15</v>
      </c>
      <c r="M20" s="17" t="str">
        <f ca="1" t="shared" si="3"/>
        <v>Gabrijel Kraljić</v>
      </c>
      <c r="N20" s="17" t="str">
        <f ca="1" t="shared" si="4"/>
        <v>AF</v>
      </c>
      <c r="O20" s="77">
        <f ca="1" t="shared" si="5"/>
        <v>111</v>
      </c>
      <c r="P20" s="1"/>
      <c r="AH20" s="5"/>
      <c r="AI20" s="20">
        <v>15</v>
      </c>
      <c r="AJ20" s="21">
        <f ca="1" t="shared" si="6"/>
        <v>30</v>
      </c>
      <c r="AK20" s="4">
        <f t="shared" si="2"/>
        <v>15</v>
      </c>
      <c r="AL20" s="4">
        <f t="shared" si="7"/>
        <v>0</v>
      </c>
      <c r="AM20" s="5"/>
      <c r="AO20" s="16"/>
      <c r="AP20" s="16"/>
      <c r="AQ20" s="23"/>
      <c r="AR20" s="23"/>
      <c r="AS20" s="24"/>
      <c r="AT20" s="16"/>
    </row>
    <row r="21" spans="1:46" ht="12.75">
      <c r="A21" s="1"/>
      <c r="B21" s="158"/>
      <c r="C21" s="158"/>
      <c r="D21" s="84" t="s">
        <v>34</v>
      </c>
      <c r="E21" s="124" t="s">
        <v>349</v>
      </c>
      <c r="F21" s="115">
        <v>131</v>
      </c>
      <c r="G21" s="18">
        <f t="shared" si="0"/>
        <v>8</v>
      </c>
      <c r="H21" s="161"/>
      <c r="I21" s="161"/>
      <c r="J21" s="156"/>
      <c r="K21" s="25"/>
      <c r="L21" s="19">
        <f t="shared" si="1"/>
        <v>16</v>
      </c>
      <c r="M21" s="17" t="str">
        <f ca="1" t="shared" si="3"/>
        <v>Tin Mlinarić</v>
      </c>
      <c r="N21" s="17" t="str">
        <f ca="1" t="shared" si="4"/>
        <v>V</v>
      </c>
      <c r="O21" s="77">
        <f ca="1" t="shared" si="5"/>
        <v>110</v>
      </c>
      <c r="P21" s="1"/>
      <c r="AH21" s="5"/>
      <c r="AI21" s="20">
        <v>16</v>
      </c>
      <c r="AJ21" s="21">
        <f ca="1" t="shared" si="6"/>
        <v>21</v>
      </c>
      <c r="AK21" s="4">
        <f t="shared" si="2"/>
        <v>16</v>
      </c>
      <c r="AL21" s="4">
        <f t="shared" si="7"/>
        <v>0</v>
      </c>
      <c r="AM21" s="5"/>
      <c r="AO21" s="16"/>
      <c r="AP21" s="16"/>
      <c r="AQ21" s="26"/>
      <c r="AR21" s="23"/>
      <c r="AS21" s="24"/>
      <c r="AT21" s="16"/>
    </row>
    <row r="22" spans="1:46" ht="12.75">
      <c r="A22" s="1"/>
      <c r="B22" s="157" t="s">
        <v>35</v>
      </c>
      <c r="C22" s="157" t="str">
        <f>Zapisnik!C15</f>
        <v>DV "Rožica"</v>
      </c>
      <c r="D22" s="83" t="s">
        <v>36</v>
      </c>
      <c r="E22" s="125" t="s">
        <v>350</v>
      </c>
      <c r="F22" s="115">
        <v>102</v>
      </c>
      <c r="G22" s="18">
        <f t="shared" si="0"/>
        <v>21</v>
      </c>
      <c r="H22" s="159">
        <f>G22+G23</f>
        <v>39</v>
      </c>
      <c r="I22" s="159">
        <f>RANK(H22,$H$6:$H$37,1)</f>
        <v>11</v>
      </c>
      <c r="J22" s="155">
        <f>17-I22</f>
        <v>6</v>
      </c>
      <c r="K22" s="25"/>
      <c r="L22" s="19">
        <f t="shared" si="1"/>
        <v>17</v>
      </c>
      <c r="M22" s="17" t="str">
        <f ca="1" t="shared" si="3"/>
        <v>Jan Jarebica</v>
      </c>
      <c r="N22" s="17" t="str">
        <f ca="1" t="shared" si="4"/>
        <v>X</v>
      </c>
      <c r="O22" s="77">
        <f ca="1" t="shared" si="5"/>
        <v>104.01</v>
      </c>
      <c r="P22" s="1"/>
      <c r="AH22" s="5"/>
      <c r="AI22" s="20">
        <v>17</v>
      </c>
      <c r="AJ22" s="21">
        <f ca="1" t="shared" si="6"/>
        <v>22</v>
      </c>
      <c r="AK22" s="4">
        <f t="shared" si="2"/>
        <v>17</v>
      </c>
      <c r="AL22" s="4">
        <f t="shared" si="7"/>
        <v>0</v>
      </c>
      <c r="AM22" s="5"/>
      <c r="AO22" s="16"/>
      <c r="AP22" s="16"/>
      <c r="AQ22" s="26"/>
      <c r="AR22" s="23"/>
      <c r="AS22" s="24"/>
      <c r="AT22" s="16"/>
    </row>
    <row r="23" spans="1:46" ht="12.75">
      <c r="A23" s="1"/>
      <c r="B23" s="158"/>
      <c r="C23" s="158"/>
      <c r="D23" s="84" t="s">
        <v>37</v>
      </c>
      <c r="E23" s="125" t="s">
        <v>351</v>
      </c>
      <c r="F23" s="115">
        <v>104</v>
      </c>
      <c r="G23" s="18">
        <f t="shared" si="0"/>
        <v>18</v>
      </c>
      <c r="H23" s="161"/>
      <c r="I23" s="161"/>
      <c r="J23" s="156"/>
      <c r="K23" s="25"/>
      <c r="L23" s="19">
        <f t="shared" si="1"/>
        <v>18</v>
      </c>
      <c r="M23" s="17" t="str">
        <f ca="1" t="shared" si="3"/>
        <v>Jan Siročić</v>
      </c>
      <c r="N23" s="17" t="str">
        <f ca="1" t="shared" si="4"/>
        <v>S</v>
      </c>
      <c r="O23" s="77">
        <f ca="1" t="shared" si="5"/>
        <v>104</v>
      </c>
      <c r="P23" s="1"/>
      <c r="AH23" s="5"/>
      <c r="AI23" s="20">
        <v>18</v>
      </c>
      <c r="AJ23" s="21">
        <f ca="1" t="shared" si="6"/>
        <v>18</v>
      </c>
      <c r="AK23" s="4">
        <f t="shared" si="2"/>
        <v>18</v>
      </c>
      <c r="AL23" s="4">
        <f t="shared" si="7"/>
        <v>0</v>
      </c>
      <c r="AM23" s="5"/>
      <c r="AO23" s="16"/>
      <c r="AP23" s="16"/>
      <c r="AQ23" s="26"/>
      <c r="AR23" s="23"/>
      <c r="AS23" s="24"/>
      <c r="AT23" s="16"/>
    </row>
    <row r="24" spans="1:46" ht="12.75">
      <c r="A24" s="1"/>
      <c r="B24" s="157" t="s">
        <v>38</v>
      </c>
      <c r="C24" s="157" t="str">
        <f>Zapisnik!C16</f>
        <v>DV "Zlatni dani"</v>
      </c>
      <c r="D24" s="83" t="s">
        <v>40</v>
      </c>
      <c r="E24" s="124" t="s">
        <v>352</v>
      </c>
      <c r="F24" s="115">
        <v>95</v>
      </c>
      <c r="G24" s="18">
        <f t="shared" si="0"/>
        <v>27</v>
      </c>
      <c r="H24" s="159">
        <f>G24+G25</f>
        <v>47</v>
      </c>
      <c r="I24" s="159">
        <f>RANK(H24,$H$6:$H$37,1)</f>
        <v>13</v>
      </c>
      <c r="J24" s="155">
        <f>17-I24</f>
        <v>4</v>
      </c>
      <c r="K24" s="25"/>
      <c r="L24" s="19">
        <f t="shared" si="1"/>
        <v>19</v>
      </c>
      <c r="M24" s="17" t="str">
        <f ca="1" t="shared" si="3"/>
        <v>Marko Toni Pejanović</v>
      </c>
      <c r="N24" s="17" t="str">
        <f ca="1" t="shared" si="4"/>
        <v>Z</v>
      </c>
      <c r="O24" s="77">
        <f ca="1" t="shared" si="5"/>
        <v>103</v>
      </c>
      <c r="P24" s="1"/>
      <c r="AH24" s="5"/>
      <c r="AI24" s="20">
        <v>19</v>
      </c>
      <c r="AJ24" s="21">
        <f ca="1" t="shared" si="6"/>
        <v>24</v>
      </c>
      <c r="AK24" s="4">
        <f t="shared" si="2"/>
        <v>19</v>
      </c>
      <c r="AL24" s="4">
        <f t="shared" si="7"/>
        <v>0</v>
      </c>
      <c r="AM24" s="5"/>
      <c r="AO24" s="16"/>
      <c r="AP24" s="16"/>
      <c r="AQ24" s="23"/>
      <c r="AR24" s="23"/>
      <c r="AS24" s="24"/>
      <c r="AT24" s="16"/>
    </row>
    <row r="25" spans="1:46" ht="12.75">
      <c r="A25" s="1"/>
      <c r="B25" s="158"/>
      <c r="C25" s="158"/>
      <c r="D25" s="83" t="s">
        <v>41</v>
      </c>
      <c r="E25" s="124" t="s">
        <v>353</v>
      </c>
      <c r="F25" s="115">
        <v>102.01</v>
      </c>
      <c r="G25" s="18">
        <f t="shared" si="0"/>
        <v>20</v>
      </c>
      <c r="H25" s="161"/>
      <c r="I25" s="161"/>
      <c r="J25" s="156"/>
      <c r="K25" s="25"/>
      <c r="L25" s="19">
        <f t="shared" si="1"/>
        <v>20</v>
      </c>
      <c r="M25" s="17" t="str">
        <f ca="1" t="shared" si="3"/>
        <v>Karlo Jakušić</v>
      </c>
      <c r="N25" s="17" t="str">
        <f ca="1" t="shared" si="4"/>
        <v>U</v>
      </c>
      <c r="O25" s="77">
        <f ca="1" t="shared" si="5"/>
        <v>102.01</v>
      </c>
      <c r="P25" s="1"/>
      <c r="AH25" s="5"/>
      <c r="AI25" s="20">
        <v>20</v>
      </c>
      <c r="AJ25" s="21">
        <f ca="1" t="shared" si="6"/>
        <v>20</v>
      </c>
      <c r="AK25" s="4">
        <f t="shared" si="2"/>
        <v>20</v>
      </c>
      <c r="AL25" s="4">
        <f t="shared" si="7"/>
        <v>0</v>
      </c>
      <c r="AM25" s="5"/>
      <c r="AO25" s="16"/>
      <c r="AP25" s="16"/>
      <c r="AQ25" s="23"/>
      <c r="AR25" s="23"/>
      <c r="AS25" s="24"/>
      <c r="AT25" s="16"/>
    </row>
    <row r="26" spans="1:46" ht="12.75" customHeight="1">
      <c r="A26" s="1"/>
      <c r="B26" s="157" t="s">
        <v>42</v>
      </c>
      <c r="C26" s="157" t="str">
        <f>Zapisnik!C17</f>
        <v>DV "Zvirek"</v>
      </c>
      <c r="D26" s="83" t="s">
        <v>43</v>
      </c>
      <c r="E26" s="125" t="s">
        <v>354</v>
      </c>
      <c r="F26" s="115">
        <v>110</v>
      </c>
      <c r="G26" s="18">
        <f t="shared" si="0"/>
        <v>16</v>
      </c>
      <c r="H26" s="159">
        <f>G26+G27</f>
        <v>33</v>
      </c>
      <c r="I26" s="159">
        <f>RANK(H26,$H$6:$H$37,1)</f>
        <v>9</v>
      </c>
      <c r="J26" s="155">
        <f>17-I26</f>
        <v>8</v>
      </c>
      <c r="K26" s="25"/>
      <c r="L26" s="19">
        <f t="shared" si="1"/>
        <v>21</v>
      </c>
      <c r="M26" s="17" t="str">
        <f ca="1" t="shared" si="3"/>
        <v>Jan Jurički</v>
      </c>
      <c r="N26" s="17" t="str">
        <f ca="1" t="shared" si="4"/>
        <v>R</v>
      </c>
      <c r="O26" s="77">
        <f ca="1" t="shared" si="5"/>
        <v>102</v>
      </c>
      <c r="P26" s="1"/>
      <c r="AH26" s="5"/>
      <c r="AI26" s="20">
        <v>21</v>
      </c>
      <c r="AJ26" s="21">
        <f ca="1" t="shared" si="6"/>
        <v>17</v>
      </c>
      <c r="AK26" s="4">
        <f t="shared" si="2"/>
        <v>21</v>
      </c>
      <c r="AL26" s="4">
        <f t="shared" si="7"/>
        <v>0</v>
      </c>
      <c r="AM26" s="5"/>
      <c r="AO26" s="16"/>
      <c r="AP26" s="16"/>
      <c r="AQ26" s="23"/>
      <c r="AR26" s="27"/>
      <c r="AS26" s="24"/>
      <c r="AT26" s="16"/>
    </row>
    <row r="27" spans="1:46" ht="12.75">
      <c r="A27" s="1"/>
      <c r="B27" s="158"/>
      <c r="C27" s="158"/>
      <c r="D27" s="83" t="s">
        <v>44</v>
      </c>
      <c r="E27" s="125" t="s">
        <v>355</v>
      </c>
      <c r="F27" s="115">
        <v>104.01</v>
      </c>
      <c r="G27" s="18">
        <f t="shared" si="0"/>
        <v>17</v>
      </c>
      <c r="H27" s="161"/>
      <c r="I27" s="161"/>
      <c r="J27" s="156"/>
      <c r="K27" s="25"/>
      <c r="L27" s="19">
        <f t="shared" si="1"/>
        <v>22</v>
      </c>
      <c r="M27" s="17" t="str">
        <f ca="1" t="shared" si="3"/>
        <v>Danijel Puljek</v>
      </c>
      <c r="N27" s="17" t="str">
        <f ca="1" t="shared" si="4"/>
        <v>M</v>
      </c>
      <c r="O27" s="77">
        <f ca="1" t="shared" si="5"/>
        <v>101</v>
      </c>
      <c r="P27" s="1"/>
      <c r="AH27" s="5"/>
      <c r="AI27" s="20">
        <v>22</v>
      </c>
      <c r="AJ27" s="21">
        <f ca="1" t="shared" si="6"/>
        <v>13</v>
      </c>
      <c r="AK27" s="4">
        <f t="shared" si="2"/>
        <v>22</v>
      </c>
      <c r="AL27" s="4">
        <f t="shared" si="7"/>
        <v>0</v>
      </c>
      <c r="AM27" s="5"/>
      <c r="AO27" s="16"/>
      <c r="AP27" s="16"/>
      <c r="AQ27" s="23"/>
      <c r="AR27" s="23"/>
      <c r="AS27" s="24"/>
      <c r="AT27" s="16"/>
    </row>
    <row r="28" spans="1:46" ht="12.75">
      <c r="A28" s="1"/>
      <c r="B28" s="157" t="s">
        <v>45</v>
      </c>
      <c r="C28" s="157" t="str">
        <f>Zapisnik!C18</f>
        <v>DV "Balončica"</v>
      </c>
      <c r="D28" s="83" t="s">
        <v>47</v>
      </c>
      <c r="E28" s="124" t="s">
        <v>356</v>
      </c>
      <c r="F28" s="115">
        <v>123</v>
      </c>
      <c r="G28" s="18">
        <f t="shared" si="0"/>
        <v>11</v>
      </c>
      <c r="H28" s="159">
        <f>G28+G29</f>
        <v>30</v>
      </c>
      <c r="I28" s="159">
        <f>RANK(H28,$H$6:$H$37,1)</f>
        <v>8</v>
      </c>
      <c r="J28" s="155">
        <f>17-I28</f>
        <v>9</v>
      </c>
      <c r="K28" s="25"/>
      <c r="L28" s="19">
        <f t="shared" si="1"/>
        <v>23</v>
      </c>
      <c r="M28" s="17" t="str">
        <f ca="1" t="shared" si="3"/>
        <v>Kristijan Rastović</v>
      </c>
      <c r="N28" s="17" t="str">
        <f ca="1" t="shared" si="4"/>
        <v>AA</v>
      </c>
      <c r="O28" s="77">
        <f ca="1" t="shared" si="5"/>
        <v>100</v>
      </c>
      <c r="P28" s="1"/>
      <c r="AH28" s="5"/>
      <c r="AI28" s="20">
        <v>23</v>
      </c>
      <c r="AJ28" s="21">
        <f ca="1" t="shared" si="6"/>
        <v>25</v>
      </c>
      <c r="AK28" s="4">
        <f t="shared" si="2"/>
        <v>23</v>
      </c>
      <c r="AL28" s="4">
        <f t="shared" si="7"/>
        <v>0</v>
      </c>
      <c r="AM28" s="5"/>
      <c r="AO28" s="16"/>
      <c r="AP28" s="16"/>
      <c r="AQ28" s="23"/>
      <c r="AR28" s="23"/>
      <c r="AS28" s="24"/>
      <c r="AT28" s="16"/>
    </row>
    <row r="29" spans="1:46" ht="12.75">
      <c r="A29" s="1"/>
      <c r="B29" s="158"/>
      <c r="C29" s="158"/>
      <c r="D29" s="83" t="s">
        <v>48</v>
      </c>
      <c r="E29" s="124" t="s">
        <v>357</v>
      </c>
      <c r="F29" s="115">
        <v>103</v>
      </c>
      <c r="G29" s="18">
        <f t="shared" si="0"/>
        <v>19</v>
      </c>
      <c r="H29" s="161"/>
      <c r="I29" s="161"/>
      <c r="J29" s="156"/>
      <c r="K29" s="25"/>
      <c r="L29" s="19">
        <f t="shared" si="1"/>
        <v>24</v>
      </c>
      <c r="M29" s="17" t="str">
        <f ca="1" t="shared" si="3"/>
        <v>David Ivanek</v>
      </c>
      <c r="N29" s="17" t="str">
        <f ca="1" t="shared" si="4"/>
        <v>AH</v>
      </c>
      <c r="O29" s="77">
        <f ca="1" t="shared" si="5"/>
        <v>98.01</v>
      </c>
      <c r="P29" s="1"/>
      <c r="AH29" s="5"/>
      <c r="AI29" s="20">
        <v>24</v>
      </c>
      <c r="AJ29" s="21">
        <f ca="1" t="shared" si="6"/>
        <v>32</v>
      </c>
      <c r="AK29" s="4">
        <f t="shared" si="2"/>
        <v>24</v>
      </c>
      <c r="AL29" s="4">
        <f t="shared" si="7"/>
        <v>0</v>
      </c>
      <c r="AM29" s="5"/>
      <c r="AO29" s="16"/>
      <c r="AP29" s="16"/>
      <c r="AQ29" s="23"/>
      <c r="AR29" s="23"/>
      <c r="AS29" s="24"/>
      <c r="AT29" s="16"/>
    </row>
    <row r="30" spans="1:46" ht="12.75">
      <c r="A30" s="1"/>
      <c r="B30" s="157" t="s">
        <v>77</v>
      </c>
      <c r="C30" s="157" t="str">
        <f>Zapisnik!C19</f>
        <v>Mravci</v>
      </c>
      <c r="D30" s="83" t="s">
        <v>79</v>
      </c>
      <c r="E30" s="124" t="s">
        <v>358</v>
      </c>
      <c r="F30" s="115">
        <v>100</v>
      </c>
      <c r="G30" s="18">
        <f t="shared" si="0"/>
        <v>23</v>
      </c>
      <c r="H30" s="159">
        <f>G30+G31</f>
        <v>54</v>
      </c>
      <c r="I30" s="159">
        <f>RANK(H30,$H$6:$H$37,1)</f>
        <v>14</v>
      </c>
      <c r="J30" s="155">
        <f>17-I30</f>
        <v>3</v>
      </c>
      <c r="K30" s="25"/>
      <c r="L30" s="19">
        <f t="shared" si="1"/>
        <v>25</v>
      </c>
      <c r="M30" s="17" t="str">
        <f ca="1" t="shared" si="3"/>
        <v>Domagoj Gajšak</v>
      </c>
      <c r="N30" s="17" t="str">
        <f ca="1" t="shared" si="4"/>
        <v>H</v>
      </c>
      <c r="O30" s="77">
        <f ca="1" t="shared" si="5"/>
        <v>98</v>
      </c>
      <c r="P30" s="1"/>
      <c r="AH30" s="5"/>
      <c r="AI30" s="20">
        <v>25</v>
      </c>
      <c r="AJ30" s="21">
        <f ca="1" t="shared" si="6"/>
        <v>8</v>
      </c>
      <c r="AK30" s="4">
        <f t="shared" si="2"/>
        <v>25</v>
      </c>
      <c r="AL30" s="4">
        <f t="shared" si="7"/>
        <v>0</v>
      </c>
      <c r="AM30" s="5"/>
      <c r="AO30" s="16"/>
      <c r="AP30" s="16"/>
      <c r="AQ30" s="23"/>
      <c r="AR30" s="23"/>
      <c r="AS30" s="24"/>
      <c r="AT30" s="16"/>
    </row>
    <row r="31" spans="1:46" ht="12.75">
      <c r="A31" s="1"/>
      <c r="B31" s="158"/>
      <c r="C31" s="158"/>
      <c r="D31" s="83" t="s">
        <v>80</v>
      </c>
      <c r="E31" s="133" t="s">
        <v>393</v>
      </c>
      <c r="F31" s="115">
        <v>37</v>
      </c>
      <c r="G31" s="18">
        <f t="shared" si="0"/>
        <v>31</v>
      </c>
      <c r="H31" s="161"/>
      <c r="I31" s="161"/>
      <c r="J31" s="156"/>
      <c r="K31" s="25"/>
      <c r="L31" s="19">
        <f t="shared" si="1"/>
        <v>26</v>
      </c>
      <c r="M31" s="17" t="str">
        <f ca="1" t="shared" si="3"/>
        <v>Leonardo Kuščar</v>
      </c>
      <c r="N31" s="17" t="str">
        <f ca="1" t="shared" si="4"/>
        <v>J</v>
      </c>
      <c r="O31" s="77">
        <f ca="1" t="shared" si="5"/>
        <v>95.01</v>
      </c>
      <c r="P31" s="1"/>
      <c r="AH31" s="5"/>
      <c r="AI31" s="20">
        <v>26</v>
      </c>
      <c r="AJ31" s="21">
        <f ca="1" t="shared" si="6"/>
        <v>10</v>
      </c>
      <c r="AK31" s="4">
        <f t="shared" si="2"/>
        <v>26</v>
      </c>
      <c r="AL31" s="4">
        <f t="shared" si="7"/>
        <v>0</v>
      </c>
      <c r="AM31" s="5"/>
      <c r="AO31" s="16"/>
      <c r="AP31" s="16"/>
      <c r="AQ31" s="23"/>
      <c r="AR31" s="23"/>
      <c r="AS31" s="24"/>
      <c r="AT31" s="16"/>
    </row>
    <row r="32" spans="1:46" ht="12.75">
      <c r="A32" s="1"/>
      <c r="B32" s="157" t="s">
        <v>81</v>
      </c>
      <c r="C32" s="157" t="str">
        <f>Zapisnik!C20</f>
        <v>DV "Kesten"</v>
      </c>
      <c r="D32" s="83" t="s">
        <v>86</v>
      </c>
      <c r="E32" s="124" t="s">
        <v>359</v>
      </c>
      <c r="F32" s="115">
        <v>111.01</v>
      </c>
      <c r="G32" s="18">
        <f t="shared" si="0"/>
        <v>14</v>
      </c>
      <c r="H32" s="159">
        <f>G32+G33</f>
        <v>43</v>
      </c>
      <c r="I32" s="159">
        <f>RANK(H32,$H$6:$H$37,1)</f>
        <v>12</v>
      </c>
      <c r="J32" s="155">
        <f>17-I32</f>
        <v>5</v>
      </c>
      <c r="K32" s="25"/>
      <c r="L32" s="19">
        <f t="shared" si="1"/>
        <v>27</v>
      </c>
      <c r="M32" s="17" t="str">
        <f ca="1" t="shared" si="3"/>
        <v>Martin Vuković</v>
      </c>
      <c r="N32" s="17" t="str">
        <f ca="1" t="shared" si="4"/>
        <v>T</v>
      </c>
      <c r="O32" s="77">
        <f ca="1" t="shared" si="5"/>
        <v>95</v>
      </c>
      <c r="P32" s="1"/>
      <c r="AH32" s="5"/>
      <c r="AI32" s="20">
        <v>27</v>
      </c>
      <c r="AJ32" s="21">
        <f ca="1" t="shared" si="6"/>
        <v>19</v>
      </c>
      <c r="AK32" s="4">
        <f t="shared" si="2"/>
        <v>27</v>
      </c>
      <c r="AL32" s="4">
        <f t="shared" si="7"/>
        <v>0</v>
      </c>
      <c r="AM32" s="5"/>
      <c r="AO32" s="16"/>
      <c r="AP32" s="16"/>
      <c r="AQ32" s="23"/>
      <c r="AR32" s="23"/>
      <c r="AS32" s="24"/>
      <c r="AT32" s="16"/>
    </row>
    <row r="33" spans="1:46" ht="12.75">
      <c r="A33" s="1"/>
      <c r="B33" s="158"/>
      <c r="C33" s="158"/>
      <c r="D33" s="83" t="s">
        <v>87</v>
      </c>
      <c r="E33" s="124" t="s">
        <v>360</v>
      </c>
      <c r="F33" s="115">
        <v>74</v>
      </c>
      <c r="G33" s="18">
        <f t="shared" si="0"/>
        <v>29</v>
      </c>
      <c r="H33" s="161"/>
      <c r="I33" s="161"/>
      <c r="J33" s="156"/>
      <c r="K33" s="25"/>
      <c r="L33" s="19">
        <f t="shared" si="1"/>
        <v>28</v>
      </c>
      <c r="M33" s="17" t="str">
        <f ca="1" t="shared" si="3"/>
        <v>Jan Trbušić</v>
      </c>
      <c r="N33" s="17" t="str">
        <f ca="1" t="shared" si="4"/>
        <v>L</v>
      </c>
      <c r="O33" s="77">
        <f ca="1" t="shared" si="5"/>
        <v>86</v>
      </c>
      <c r="P33" s="1"/>
      <c r="AH33" s="5"/>
      <c r="AI33" s="20">
        <v>28</v>
      </c>
      <c r="AJ33" s="21">
        <f ca="1" t="shared" si="6"/>
        <v>12</v>
      </c>
      <c r="AK33" s="4">
        <f t="shared" si="2"/>
        <v>28</v>
      </c>
      <c r="AL33" s="4">
        <f t="shared" si="7"/>
        <v>0</v>
      </c>
      <c r="AM33" s="5"/>
      <c r="AO33" s="16"/>
      <c r="AP33" s="16"/>
      <c r="AQ33" s="23"/>
      <c r="AR33" s="23"/>
      <c r="AS33" s="24"/>
      <c r="AT33" s="16"/>
    </row>
    <row r="34" spans="1:46" ht="12.75">
      <c r="A34" s="1"/>
      <c r="B34" s="157" t="s">
        <v>82</v>
      </c>
      <c r="C34" s="157" t="str">
        <f>Zapisnik!C21</f>
        <v>DV "Zipkica" 2</v>
      </c>
      <c r="D34" s="83" t="s">
        <v>88</v>
      </c>
      <c r="E34" s="124" t="s">
        <v>361</v>
      </c>
      <c r="F34" s="115">
        <v>116</v>
      </c>
      <c r="G34" s="18">
        <f t="shared" si="0"/>
        <v>12</v>
      </c>
      <c r="H34" s="159">
        <f>G34+G35</f>
        <v>27</v>
      </c>
      <c r="I34" s="159">
        <f>RANK(H34,$H$6:$H$37,1)</f>
        <v>6</v>
      </c>
      <c r="J34" s="155">
        <f>17-I34</f>
        <v>11</v>
      </c>
      <c r="K34" s="25"/>
      <c r="L34" s="19">
        <f t="shared" si="1"/>
        <v>29</v>
      </c>
      <c r="M34" s="17" t="str">
        <f ca="1" t="shared" si="3"/>
        <v>Petar Harapin</v>
      </c>
      <c r="N34" s="17" t="str">
        <f ca="1" t="shared" si="4"/>
        <v>AD</v>
      </c>
      <c r="O34" s="77">
        <f ca="1" t="shared" si="5"/>
        <v>74</v>
      </c>
      <c r="P34" s="1"/>
      <c r="AH34" s="5"/>
      <c r="AI34" s="20">
        <v>29</v>
      </c>
      <c r="AJ34" s="21">
        <f ca="1" t="shared" si="6"/>
        <v>28</v>
      </c>
      <c r="AK34" s="4">
        <f t="shared" si="2"/>
        <v>29</v>
      </c>
      <c r="AL34" s="4">
        <f t="shared" si="7"/>
        <v>0</v>
      </c>
      <c r="AM34" s="5"/>
      <c r="AO34" s="16"/>
      <c r="AP34" s="16"/>
      <c r="AQ34" s="23"/>
      <c r="AR34" s="23"/>
      <c r="AS34" s="24"/>
      <c r="AT34" s="16"/>
    </row>
    <row r="35" spans="1:46" ht="12.75">
      <c r="A35" s="1"/>
      <c r="B35" s="158"/>
      <c r="C35" s="158"/>
      <c r="D35" s="83" t="s">
        <v>89</v>
      </c>
      <c r="E35" s="124" t="s">
        <v>362</v>
      </c>
      <c r="F35" s="115">
        <v>111</v>
      </c>
      <c r="G35" s="18">
        <f t="shared" si="0"/>
        <v>15</v>
      </c>
      <c r="H35" s="161"/>
      <c r="I35" s="161"/>
      <c r="J35" s="156"/>
      <c r="K35" s="25"/>
      <c r="L35" s="19">
        <f t="shared" si="1"/>
        <v>30</v>
      </c>
      <c r="M35" s="17" t="str">
        <f ca="1" t="shared" si="3"/>
        <v>Luka Leš</v>
      </c>
      <c r="N35" s="17" t="str">
        <f ca="1" t="shared" si="4"/>
        <v>I</v>
      </c>
      <c r="O35" s="77">
        <f ca="1" t="shared" si="5"/>
        <v>49</v>
      </c>
      <c r="P35" s="1"/>
      <c r="AH35" s="5"/>
      <c r="AI35" s="20">
        <v>30</v>
      </c>
      <c r="AJ35" s="21">
        <f ca="1" t="shared" si="6"/>
        <v>9</v>
      </c>
      <c r="AK35" s="4">
        <f t="shared" si="2"/>
        <v>30</v>
      </c>
      <c r="AL35" s="4">
        <f t="shared" si="7"/>
        <v>0</v>
      </c>
      <c r="AM35" s="5"/>
      <c r="AO35" s="16"/>
      <c r="AP35" s="16"/>
      <c r="AQ35" s="23"/>
      <c r="AR35" s="23"/>
      <c r="AS35" s="24"/>
      <c r="AT35" s="16"/>
    </row>
    <row r="36" spans="1:46" ht="12.75">
      <c r="A36" s="1"/>
      <c r="B36" s="157" t="s">
        <v>95</v>
      </c>
      <c r="C36" s="157" t="str">
        <f>Zapisnik!C22</f>
        <v>DVJ "Zipkica"</v>
      </c>
      <c r="D36" s="83" t="s">
        <v>97</v>
      </c>
      <c r="E36" s="124" t="s">
        <v>363</v>
      </c>
      <c r="F36" s="115">
        <v>136</v>
      </c>
      <c r="G36" s="18">
        <f t="shared" si="0"/>
        <v>3</v>
      </c>
      <c r="H36" s="159">
        <f>G36+G37</f>
        <v>27</v>
      </c>
      <c r="I36" s="159">
        <f>RANK(H36,$H$6:$H$37,1)</f>
        <v>6</v>
      </c>
      <c r="J36" s="155">
        <f>17-I36</f>
        <v>11</v>
      </c>
      <c r="K36" s="25"/>
      <c r="L36" s="19">
        <f t="shared" si="1"/>
        <v>31</v>
      </c>
      <c r="M36" s="17" t="str">
        <f ca="1" t="shared" si="3"/>
        <v>Stjepan Jošua Habulinec</v>
      </c>
      <c r="N36" s="17" t="str">
        <f ca="1" t="shared" si="4"/>
        <v>AB</v>
      </c>
      <c r="O36" s="77">
        <f ca="1" t="shared" si="5"/>
        <v>37</v>
      </c>
      <c r="P36" s="1"/>
      <c r="AH36" s="5"/>
      <c r="AI36" s="20">
        <v>31</v>
      </c>
      <c r="AJ36" s="21">
        <f ca="1" t="shared" si="6"/>
        <v>26</v>
      </c>
      <c r="AK36" s="4">
        <f t="shared" si="2"/>
        <v>31</v>
      </c>
      <c r="AL36" s="4">
        <f t="shared" si="7"/>
        <v>0</v>
      </c>
      <c r="AM36" s="5"/>
      <c r="AO36" s="16"/>
      <c r="AP36" s="16"/>
      <c r="AQ36" s="23"/>
      <c r="AR36" s="23"/>
      <c r="AS36" s="24"/>
      <c r="AT36" s="16"/>
    </row>
    <row r="37" spans="1:46" ht="12.75">
      <c r="A37" s="1"/>
      <c r="B37" s="158"/>
      <c r="C37" s="158"/>
      <c r="D37" s="83" t="s">
        <v>98</v>
      </c>
      <c r="E37" s="124" t="s">
        <v>364</v>
      </c>
      <c r="F37" s="115">
        <v>98.01</v>
      </c>
      <c r="G37" s="18">
        <f t="shared" si="0"/>
        <v>24</v>
      </c>
      <c r="H37" s="161"/>
      <c r="I37" s="161"/>
      <c r="J37" s="156"/>
      <c r="K37" s="25"/>
      <c r="L37" s="19">
        <f t="shared" si="1"/>
        <v>32</v>
      </c>
      <c r="M37" s="17" t="str">
        <f ca="1" t="shared" si="3"/>
        <v>Lovro Kotarski</v>
      </c>
      <c r="N37" s="17" t="str">
        <f ca="1" t="shared" si="4"/>
        <v>K</v>
      </c>
      <c r="O37" s="77">
        <f ca="1" t="shared" si="5"/>
        <v>0</v>
      </c>
      <c r="P37" s="1"/>
      <c r="AH37" s="5"/>
      <c r="AI37" s="20">
        <v>32</v>
      </c>
      <c r="AJ37" s="21">
        <f ca="1" t="shared" si="6"/>
        <v>11</v>
      </c>
      <c r="AK37" s="4">
        <f t="shared" si="2"/>
        <v>32</v>
      </c>
      <c r="AL37" s="4">
        <f t="shared" si="7"/>
        <v>0</v>
      </c>
      <c r="AM37" s="5"/>
      <c r="AO37" s="16"/>
      <c r="AP37" s="16"/>
      <c r="AQ37" s="23"/>
      <c r="AR37" s="23"/>
      <c r="AS37" s="24"/>
      <c r="AT37" s="16"/>
    </row>
    <row r="38" spans="1:46" ht="12.75">
      <c r="A38" s="1"/>
      <c r="B38" s="1"/>
      <c r="C38" s="1"/>
      <c r="D38" s="1"/>
      <c r="E38" s="1"/>
      <c r="F38" s="1"/>
      <c r="G38" s="2"/>
      <c r="H38" s="1"/>
      <c r="I38" s="1"/>
      <c r="J38" s="1"/>
      <c r="K38" s="1"/>
      <c r="L38" s="1"/>
      <c r="M38" s="1"/>
      <c r="N38" s="1"/>
      <c r="O38" s="1"/>
      <c r="P38" s="1"/>
      <c r="AJ38" s="21"/>
      <c r="AO38" s="16"/>
      <c r="AP38" s="16"/>
      <c r="AQ38" s="16"/>
      <c r="AR38" s="16"/>
      <c r="AS38" s="16"/>
      <c r="AT38" s="16"/>
    </row>
  </sheetData>
  <sheetProtection/>
  <mergeCells count="81">
    <mergeCell ref="J36:J37"/>
    <mergeCell ref="B36:B37"/>
    <mergeCell ref="C36:C37"/>
    <mergeCell ref="H36:H37"/>
    <mergeCell ref="I36:I37"/>
    <mergeCell ref="J34:J35"/>
    <mergeCell ref="B32:B33"/>
    <mergeCell ref="C32:C33"/>
    <mergeCell ref="H32:H33"/>
    <mergeCell ref="I32:I33"/>
    <mergeCell ref="B34:B35"/>
    <mergeCell ref="C34:C35"/>
    <mergeCell ref="H34:H35"/>
    <mergeCell ref="I34:I35"/>
    <mergeCell ref="J8:J9"/>
    <mergeCell ref="J10:J11"/>
    <mergeCell ref="J12:J13"/>
    <mergeCell ref="J32:J33"/>
    <mergeCell ref="J30:J31"/>
    <mergeCell ref="C3:I3"/>
    <mergeCell ref="J28:J29"/>
    <mergeCell ref="J14:J15"/>
    <mergeCell ref="J16:J17"/>
    <mergeCell ref="J18:J19"/>
    <mergeCell ref="J20:J21"/>
    <mergeCell ref="J22:J23"/>
    <mergeCell ref="J24:J25"/>
    <mergeCell ref="J26:J27"/>
    <mergeCell ref="J6:J7"/>
    <mergeCell ref="B6:B7"/>
    <mergeCell ref="C6:C7"/>
    <mergeCell ref="H6:H7"/>
    <mergeCell ref="I6:I7"/>
    <mergeCell ref="B8:B9"/>
    <mergeCell ref="C8:C9"/>
    <mergeCell ref="H8:H9"/>
    <mergeCell ref="I8:I9"/>
    <mergeCell ref="B10:B11"/>
    <mergeCell ref="C10:C11"/>
    <mergeCell ref="H10:H11"/>
    <mergeCell ref="I10:I11"/>
    <mergeCell ref="B12:B13"/>
    <mergeCell ref="C12:C13"/>
    <mergeCell ref="H12:H13"/>
    <mergeCell ref="I12:I13"/>
    <mergeCell ref="B14:B15"/>
    <mergeCell ref="C14:C15"/>
    <mergeCell ref="H14:H15"/>
    <mergeCell ref="I14:I15"/>
    <mergeCell ref="B16:B17"/>
    <mergeCell ref="C16:C17"/>
    <mergeCell ref="H16:H17"/>
    <mergeCell ref="I16:I17"/>
    <mergeCell ref="B18:B19"/>
    <mergeCell ref="C18:C19"/>
    <mergeCell ref="H18:H19"/>
    <mergeCell ref="I18:I19"/>
    <mergeCell ref="B20:B21"/>
    <mergeCell ref="C20:C21"/>
    <mergeCell ref="H20:H21"/>
    <mergeCell ref="I20:I21"/>
    <mergeCell ref="B22:B23"/>
    <mergeCell ref="C22:C23"/>
    <mergeCell ref="H22:H23"/>
    <mergeCell ref="I22:I23"/>
    <mergeCell ref="B24:B25"/>
    <mergeCell ref="C24:C25"/>
    <mergeCell ref="H24:H25"/>
    <mergeCell ref="I24:I25"/>
    <mergeCell ref="B26:B27"/>
    <mergeCell ref="C26:C27"/>
    <mergeCell ref="H26:H27"/>
    <mergeCell ref="I26:I27"/>
    <mergeCell ref="B28:B29"/>
    <mergeCell ref="C28:C29"/>
    <mergeCell ref="H28:H29"/>
    <mergeCell ref="I28:I29"/>
    <mergeCell ref="B30:B31"/>
    <mergeCell ref="C30:C31"/>
    <mergeCell ref="H30:H31"/>
    <mergeCell ref="I30:I31"/>
  </mergeCells>
  <printOptions/>
  <pageMargins left="0.3937007874015748" right="0.3937007874015748" top="0.7874015748031497" bottom="0.3937007874015748" header="0.3937007874015748" footer="0.5118110236220472"/>
  <pageSetup fitToHeight="107" horizontalDpi="600" verticalDpi="600" orientation="landscape" paperSize="9" scale="97" r:id="rId1"/>
  <headerFooter alignWithMargins="0">
    <oddHeader>&amp;LZabok&amp;C14. OLIMPIJADA DJEČJIH VRTIĆA&amp;R09.05.2015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KuKuRiKu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Domazet</dc:creator>
  <cp:keywords/>
  <dc:description/>
  <cp:lastModifiedBy>Milan</cp:lastModifiedBy>
  <cp:lastPrinted>2015-05-09T10:13:59Z</cp:lastPrinted>
  <dcterms:created xsi:type="dcterms:W3CDTF">2008-04-18T08:03:30Z</dcterms:created>
  <dcterms:modified xsi:type="dcterms:W3CDTF">2015-05-09T10:21:31Z</dcterms:modified>
  <cp:category/>
  <cp:version/>
  <cp:contentType/>
  <cp:contentStatus/>
</cp:coreProperties>
</file>